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menVega\Documents\7 INVITACIONES PUBLICAS\CONVOCATORIAS\INVITACIONES PUBLICAS\VIGENCIA 2026\UC006-2026 ASEO\"/>
    </mc:Choice>
  </mc:AlternateContent>
  <xr:revisionPtr revIDLastSave="0" documentId="8_{0C6C5E05-E283-41FF-BEE4-C31224B8B200}" xr6:coauthVersionLast="36" xr6:coauthVersionMax="36" xr10:uidLastSave="{00000000-0000-0000-0000-000000000000}"/>
  <bookViews>
    <workbookView xWindow="0" yWindow="0" windowWidth="13920" windowHeight="9495" xr2:uid="{82AE030A-86B1-45C4-833D-6520A7E833F8}"/>
  </bookViews>
  <sheets>
    <sheet name="Estudio de Mercado" sheetId="1" r:id="rId1"/>
    <sheet name="BIENES " sheetId="3" r:id="rId2"/>
    <sheet name="Presupuesto" sheetId="2" r:id="rId3"/>
    <sheet name="ficha" sheetId="5" r:id="rId4"/>
  </sheets>
  <definedNames>
    <definedName name="_xlnm._FilterDatabase" localSheetId="1" hidden="1">'BIENES '!$A$1:$I$1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5" l="1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M15" i="3"/>
  <c r="M16" i="3"/>
  <c r="M14" i="3"/>
  <c r="L17" i="3"/>
  <c r="L5" i="3"/>
  <c r="I4" i="3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I47" i="3" s="1"/>
  <c r="I48" i="3" s="1"/>
  <c r="I49" i="3" s="1"/>
  <c r="I50" i="3" s="1"/>
  <c r="I51" i="3" s="1"/>
  <c r="I52" i="3" s="1"/>
  <c r="I53" i="3" s="1"/>
  <c r="I54" i="3" s="1"/>
  <c r="I55" i="3" s="1"/>
  <c r="I56" i="3" s="1"/>
  <c r="I57" i="3" s="1"/>
  <c r="I58" i="3" s="1"/>
  <c r="I59" i="3" s="1"/>
  <c r="I60" i="3" s="1"/>
  <c r="I61" i="3" s="1"/>
  <c r="I62" i="3" s="1"/>
  <c r="I63" i="3" s="1"/>
  <c r="I64" i="3" s="1"/>
  <c r="I65" i="3" s="1"/>
  <c r="I66" i="3" s="1"/>
  <c r="I67" i="3" s="1"/>
  <c r="I68" i="3" s="1"/>
  <c r="I69" i="3" s="1"/>
  <c r="I3" i="3"/>
  <c r="I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2" i="3"/>
  <c r="G70" i="3"/>
  <c r="E49" i="3"/>
  <c r="F49" i="3" s="1"/>
  <c r="G49" i="3" s="1"/>
  <c r="E44" i="3"/>
  <c r="F44" i="3" s="1"/>
  <c r="G44" i="3" s="1"/>
  <c r="E66" i="3"/>
  <c r="F66" i="3" s="1"/>
  <c r="G66" i="3" s="1"/>
  <c r="E68" i="3"/>
  <c r="F68" i="3" s="1"/>
  <c r="G68" i="3" s="1"/>
  <c r="E67" i="3"/>
  <c r="F67" i="3" s="1"/>
  <c r="G67" i="3" s="1"/>
  <c r="E69" i="3"/>
  <c r="F69" i="3" s="1"/>
  <c r="G69" i="3" s="1"/>
  <c r="E15" i="3"/>
  <c r="F15" i="3" s="1"/>
  <c r="G15" i="3" s="1"/>
  <c r="E60" i="3"/>
  <c r="F60" i="3" s="1"/>
  <c r="G60" i="3" s="1"/>
  <c r="E53" i="3"/>
  <c r="F53" i="3" s="1"/>
  <c r="G53" i="3" s="1"/>
  <c r="E52" i="3"/>
  <c r="F52" i="3" s="1"/>
  <c r="G52" i="3" s="1"/>
  <c r="E41" i="3"/>
  <c r="F41" i="3" s="1"/>
  <c r="G41" i="3" s="1"/>
  <c r="E48" i="3"/>
  <c r="F48" i="3" s="1"/>
  <c r="G48" i="3" s="1"/>
  <c r="E21" i="3"/>
  <c r="F21" i="3" s="1"/>
  <c r="G21" i="3" s="1"/>
  <c r="E50" i="3"/>
  <c r="F50" i="3" s="1"/>
  <c r="G50" i="3" s="1"/>
  <c r="E34" i="3"/>
  <c r="F34" i="3" s="1"/>
  <c r="G34" i="3" s="1"/>
  <c r="E39" i="3"/>
  <c r="F39" i="3" s="1"/>
  <c r="G39" i="3" s="1"/>
  <c r="E63" i="3"/>
  <c r="F63" i="3" s="1"/>
  <c r="G63" i="3" s="1"/>
  <c r="E62" i="3"/>
  <c r="F62" i="3" s="1"/>
  <c r="G62" i="3" s="1"/>
  <c r="E27" i="3"/>
  <c r="F27" i="3" s="1"/>
  <c r="G27" i="3" s="1"/>
  <c r="E5" i="3"/>
  <c r="F5" i="3" s="1"/>
  <c r="G5" i="3" s="1"/>
  <c r="E23" i="3"/>
  <c r="F23" i="3" s="1"/>
  <c r="G23" i="3" s="1"/>
  <c r="E12" i="3"/>
  <c r="F12" i="3" s="1"/>
  <c r="G12" i="3" s="1"/>
  <c r="E6" i="3"/>
  <c r="F6" i="3" s="1"/>
  <c r="G6" i="3" s="1"/>
  <c r="E13" i="3"/>
  <c r="F13" i="3" s="1"/>
  <c r="G13" i="3" s="1"/>
  <c r="E18" i="3"/>
  <c r="F18" i="3" s="1"/>
  <c r="G18" i="3" s="1"/>
  <c r="E64" i="3"/>
  <c r="F64" i="3" s="1"/>
  <c r="G64" i="3" s="1"/>
  <c r="E59" i="3"/>
  <c r="F59" i="3" s="1"/>
  <c r="G59" i="3" s="1"/>
  <c r="E14" i="3"/>
  <c r="F14" i="3" s="1"/>
  <c r="G14" i="3" s="1"/>
  <c r="E61" i="3"/>
  <c r="F61" i="3" s="1"/>
  <c r="G61" i="3" s="1"/>
  <c r="E17" i="3"/>
  <c r="F17" i="3" s="1"/>
  <c r="G17" i="3" s="1"/>
  <c r="E51" i="3"/>
  <c r="F51" i="3" s="1"/>
  <c r="G51" i="3" s="1"/>
  <c r="E46" i="3"/>
  <c r="F46" i="3" s="1"/>
  <c r="G46" i="3" s="1"/>
  <c r="E54" i="3"/>
  <c r="F54" i="3" s="1"/>
  <c r="G54" i="3" s="1"/>
  <c r="E33" i="3"/>
  <c r="F33" i="3" s="1"/>
  <c r="G33" i="3" s="1"/>
  <c r="E26" i="3"/>
  <c r="F26" i="3" s="1"/>
  <c r="G26" i="3" s="1"/>
  <c r="E43" i="3"/>
  <c r="F43" i="3" s="1"/>
  <c r="G43" i="3" s="1"/>
  <c r="E7" i="3"/>
  <c r="F7" i="3" s="1"/>
  <c r="G7" i="3" s="1"/>
  <c r="E20" i="3"/>
  <c r="F20" i="3" s="1"/>
  <c r="G20" i="3" s="1"/>
  <c r="E30" i="3"/>
  <c r="F30" i="3" s="1"/>
  <c r="G30" i="3" s="1"/>
  <c r="E32" i="3"/>
  <c r="F32" i="3" s="1"/>
  <c r="G32" i="3" s="1"/>
  <c r="E58" i="3"/>
  <c r="F58" i="3" s="1"/>
  <c r="G58" i="3" s="1"/>
  <c r="E19" i="3"/>
  <c r="F19" i="3" s="1"/>
  <c r="G19" i="3" s="1"/>
  <c r="E31" i="3"/>
  <c r="F31" i="3" s="1"/>
  <c r="G31" i="3" s="1"/>
  <c r="E11" i="3"/>
  <c r="F11" i="3" s="1"/>
  <c r="G11" i="3" s="1"/>
  <c r="E42" i="3"/>
  <c r="F42" i="3" s="1"/>
  <c r="G42" i="3" s="1"/>
  <c r="E37" i="3"/>
  <c r="F37" i="3" s="1"/>
  <c r="G37" i="3" s="1"/>
  <c r="E3" i="3"/>
  <c r="F3" i="3" s="1"/>
  <c r="G3" i="3" s="1"/>
  <c r="E57" i="3"/>
  <c r="F57" i="3" s="1"/>
  <c r="G57" i="3" s="1"/>
  <c r="E35" i="3"/>
  <c r="F35" i="3" s="1"/>
  <c r="G35" i="3" s="1"/>
  <c r="E10" i="3"/>
  <c r="F10" i="3" s="1"/>
  <c r="G10" i="3" s="1"/>
  <c r="E9" i="3"/>
  <c r="F9" i="3" s="1"/>
  <c r="G9" i="3" s="1"/>
  <c r="E28" i="3"/>
  <c r="F28" i="3" s="1"/>
  <c r="G28" i="3" s="1"/>
  <c r="E4" i="3"/>
  <c r="F4" i="3" s="1"/>
  <c r="G4" i="3" s="1"/>
  <c r="E2" i="3"/>
  <c r="F2" i="3" s="1"/>
  <c r="G2" i="3" s="1"/>
  <c r="E40" i="3"/>
  <c r="F40" i="3" s="1"/>
  <c r="G40" i="3" s="1"/>
  <c r="E16" i="3"/>
  <c r="F16" i="3" s="1"/>
  <c r="G16" i="3" s="1"/>
  <c r="E55" i="3"/>
  <c r="F55" i="3" s="1"/>
  <c r="G55" i="3" s="1"/>
  <c r="E38" i="3"/>
  <c r="F38" i="3" s="1"/>
  <c r="G38" i="3" s="1"/>
  <c r="E29" i="3"/>
  <c r="F29" i="3" s="1"/>
  <c r="G29" i="3" s="1"/>
  <c r="E47" i="3"/>
  <c r="F47" i="3" s="1"/>
  <c r="G47" i="3" s="1"/>
  <c r="E45" i="3"/>
  <c r="F45" i="3" s="1"/>
  <c r="G45" i="3" s="1"/>
  <c r="E56" i="3"/>
  <c r="F56" i="3" s="1"/>
  <c r="G56" i="3" s="1"/>
  <c r="E36" i="3"/>
  <c r="F36" i="3" s="1"/>
  <c r="G36" i="3" s="1"/>
  <c r="E24" i="3"/>
  <c r="F24" i="3" s="1"/>
  <c r="G24" i="3" s="1"/>
  <c r="E22" i="3"/>
  <c r="F22" i="3" s="1"/>
  <c r="G22" i="3" s="1"/>
  <c r="E8" i="3"/>
  <c r="F8" i="3" s="1"/>
  <c r="G8" i="3" s="1"/>
  <c r="E25" i="3"/>
  <c r="F25" i="3" s="1"/>
  <c r="G25" i="3" s="1"/>
  <c r="E65" i="3"/>
  <c r="F65" i="3" s="1"/>
  <c r="G65" i="3" s="1"/>
  <c r="F72" i="2"/>
  <c r="F73" i="2" s="1"/>
  <c r="J72" i="1"/>
  <c r="J73" i="1" s="1"/>
  <c r="H73" i="1"/>
  <c r="H72" i="1"/>
  <c r="F73" i="1"/>
  <c r="F72" i="1"/>
  <c r="J71" i="1"/>
  <c r="H71" i="1"/>
  <c r="F71" i="1"/>
  <c r="O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3" i="1"/>
  <c r="H4" i="1"/>
  <c r="H5" i="1"/>
  <c r="H6" i="1"/>
  <c r="H7" i="1"/>
  <c r="H8" i="1"/>
  <c r="H9" i="1"/>
  <c r="H10" i="1"/>
  <c r="E10" i="2" s="1"/>
  <c r="F10" i="2" s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E26" i="2" s="1"/>
  <c r="F26" i="2" s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E42" i="2" s="1"/>
  <c r="F42" i="2" s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E58" i="2" s="1"/>
  <c r="F58" i="2" s="1"/>
  <c r="H59" i="1"/>
  <c r="H60" i="1"/>
  <c r="H61" i="1"/>
  <c r="H62" i="1"/>
  <c r="H63" i="1"/>
  <c r="H64" i="1"/>
  <c r="H65" i="1"/>
  <c r="H66" i="1"/>
  <c r="H67" i="1"/>
  <c r="H68" i="1"/>
  <c r="H69" i="1"/>
  <c r="H70" i="1"/>
  <c r="H3" i="1"/>
  <c r="F4" i="1"/>
  <c r="F5" i="1"/>
  <c r="F6" i="1"/>
  <c r="F7" i="1"/>
  <c r="E7" i="2" s="1"/>
  <c r="F7" i="2" s="1"/>
  <c r="F8" i="1"/>
  <c r="F9" i="1"/>
  <c r="F10" i="1"/>
  <c r="F11" i="1"/>
  <c r="E11" i="2" s="1"/>
  <c r="F11" i="2" s="1"/>
  <c r="F12" i="1"/>
  <c r="F13" i="1"/>
  <c r="F14" i="1"/>
  <c r="F15" i="1"/>
  <c r="E15" i="2" s="1"/>
  <c r="F15" i="2" s="1"/>
  <c r="F16" i="1"/>
  <c r="F17" i="1"/>
  <c r="F18" i="1"/>
  <c r="F19" i="1"/>
  <c r="E19" i="2" s="1"/>
  <c r="F19" i="2" s="1"/>
  <c r="F20" i="1"/>
  <c r="F21" i="1"/>
  <c r="F22" i="1"/>
  <c r="F23" i="1"/>
  <c r="E23" i="2" s="1"/>
  <c r="F23" i="2" s="1"/>
  <c r="F24" i="1"/>
  <c r="F25" i="1"/>
  <c r="F26" i="1"/>
  <c r="F27" i="1"/>
  <c r="E27" i="2" s="1"/>
  <c r="F27" i="2" s="1"/>
  <c r="F28" i="1"/>
  <c r="F29" i="1"/>
  <c r="F30" i="1"/>
  <c r="F31" i="1"/>
  <c r="E31" i="2" s="1"/>
  <c r="F31" i="2" s="1"/>
  <c r="F32" i="1"/>
  <c r="F33" i="1"/>
  <c r="F34" i="1"/>
  <c r="F35" i="1"/>
  <c r="E35" i="2" s="1"/>
  <c r="F35" i="2" s="1"/>
  <c r="F36" i="1"/>
  <c r="F37" i="1"/>
  <c r="F38" i="1"/>
  <c r="F39" i="1"/>
  <c r="E39" i="2" s="1"/>
  <c r="F39" i="2" s="1"/>
  <c r="F40" i="1"/>
  <c r="F41" i="1"/>
  <c r="F42" i="1"/>
  <c r="F43" i="1"/>
  <c r="E43" i="2" s="1"/>
  <c r="F43" i="2" s="1"/>
  <c r="F44" i="1"/>
  <c r="F45" i="1"/>
  <c r="F46" i="1"/>
  <c r="F47" i="1"/>
  <c r="E47" i="2" s="1"/>
  <c r="F47" i="2" s="1"/>
  <c r="F48" i="1"/>
  <c r="F49" i="1"/>
  <c r="F50" i="1"/>
  <c r="F51" i="1"/>
  <c r="E51" i="2" s="1"/>
  <c r="F51" i="2" s="1"/>
  <c r="F52" i="1"/>
  <c r="F53" i="1"/>
  <c r="F54" i="1"/>
  <c r="F55" i="1"/>
  <c r="E55" i="2" s="1"/>
  <c r="F55" i="2" s="1"/>
  <c r="F56" i="1"/>
  <c r="F57" i="1"/>
  <c r="F58" i="1"/>
  <c r="F59" i="1"/>
  <c r="E59" i="2" s="1"/>
  <c r="F59" i="2" s="1"/>
  <c r="F60" i="1"/>
  <c r="F61" i="1"/>
  <c r="F62" i="1"/>
  <c r="F63" i="1"/>
  <c r="E63" i="2" s="1"/>
  <c r="F63" i="2" s="1"/>
  <c r="F64" i="1"/>
  <c r="F65" i="1"/>
  <c r="F66" i="1"/>
  <c r="F67" i="1"/>
  <c r="E67" i="2" s="1"/>
  <c r="F67" i="2" s="1"/>
  <c r="F68" i="1"/>
  <c r="F69" i="1"/>
  <c r="F70" i="1"/>
  <c r="F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E4" i="2"/>
  <c r="F4" i="2" s="1"/>
  <c r="E5" i="2"/>
  <c r="F5" i="2" s="1"/>
  <c r="E8" i="2"/>
  <c r="F8" i="2" s="1"/>
  <c r="E9" i="2"/>
  <c r="F9" i="2" s="1"/>
  <c r="E12" i="2"/>
  <c r="F12" i="2" s="1"/>
  <c r="E13" i="2"/>
  <c r="F13" i="2" s="1"/>
  <c r="E14" i="2"/>
  <c r="F14" i="2" s="1"/>
  <c r="E16" i="2"/>
  <c r="F16" i="2" s="1"/>
  <c r="E17" i="2"/>
  <c r="F17" i="2" s="1"/>
  <c r="E18" i="2"/>
  <c r="F18" i="2" s="1"/>
  <c r="E20" i="2"/>
  <c r="F20" i="2" s="1"/>
  <c r="E21" i="2"/>
  <c r="F21" i="2" s="1"/>
  <c r="E24" i="2"/>
  <c r="F24" i="2" s="1"/>
  <c r="E25" i="2"/>
  <c r="F25" i="2" s="1"/>
  <c r="E28" i="2"/>
  <c r="F28" i="2" s="1"/>
  <c r="E29" i="2"/>
  <c r="F29" i="2" s="1"/>
  <c r="E30" i="2"/>
  <c r="F30" i="2" s="1"/>
  <c r="E32" i="2"/>
  <c r="F32" i="2" s="1"/>
  <c r="E33" i="2"/>
  <c r="F33" i="2" s="1"/>
  <c r="E34" i="2"/>
  <c r="F34" i="2" s="1"/>
  <c r="E36" i="2"/>
  <c r="F36" i="2" s="1"/>
  <c r="E37" i="2"/>
  <c r="F37" i="2" s="1"/>
  <c r="E40" i="2"/>
  <c r="F40" i="2" s="1"/>
  <c r="E41" i="2"/>
  <c r="F41" i="2" s="1"/>
  <c r="E44" i="2"/>
  <c r="F44" i="2" s="1"/>
  <c r="E45" i="2"/>
  <c r="F45" i="2" s="1"/>
  <c r="E46" i="2"/>
  <c r="F46" i="2" s="1"/>
  <c r="E48" i="2"/>
  <c r="F48" i="2" s="1"/>
  <c r="E49" i="2"/>
  <c r="F49" i="2" s="1"/>
  <c r="E50" i="2"/>
  <c r="F50" i="2" s="1"/>
  <c r="E52" i="2"/>
  <c r="F52" i="2" s="1"/>
  <c r="E53" i="2"/>
  <c r="F53" i="2" s="1"/>
  <c r="E56" i="2"/>
  <c r="F56" i="2" s="1"/>
  <c r="E57" i="2"/>
  <c r="F57" i="2" s="1"/>
  <c r="E60" i="2"/>
  <c r="F60" i="2" s="1"/>
  <c r="E61" i="2"/>
  <c r="F61" i="2" s="1"/>
  <c r="E62" i="2"/>
  <c r="F62" i="2" s="1"/>
  <c r="E64" i="2"/>
  <c r="F64" i="2" s="1"/>
  <c r="E65" i="2"/>
  <c r="F65" i="2" s="1"/>
  <c r="E66" i="2"/>
  <c r="F66" i="2" s="1"/>
  <c r="E68" i="2"/>
  <c r="F68" i="2" s="1"/>
  <c r="E69" i="2"/>
  <c r="F69" i="2" s="1"/>
  <c r="F71" i="5" l="1"/>
  <c r="F72" i="5"/>
  <c r="F73" i="5" s="1"/>
  <c r="E70" i="2"/>
  <c r="F70" i="2" s="1"/>
  <c r="E54" i="2"/>
  <c r="F54" i="2" s="1"/>
  <c r="E38" i="2"/>
  <c r="F38" i="2" s="1"/>
  <c r="E22" i="2"/>
  <c r="F22" i="2" s="1"/>
  <c r="E6" i="2"/>
  <c r="F6" i="2" s="1"/>
  <c r="E3" i="2"/>
  <c r="F3" i="2" s="1"/>
  <c r="F71" i="2" l="1"/>
</calcChain>
</file>

<file path=xl/sharedStrings.xml><?xml version="1.0" encoding="utf-8"?>
<sst xmlns="http://schemas.openxmlformats.org/spreadsheetml/2006/main" count="712" uniqueCount="125">
  <si>
    <t xml:space="preserve">ITEM </t>
  </si>
  <si>
    <t xml:space="preserve">DESCRIPCIÓN </t>
  </si>
  <si>
    <t>UND</t>
  </si>
  <si>
    <t>CANTIDAD</t>
  </si>
  <si>
    <t>V/UNIDAD</t>
  </si>
  <si>
    <t>V/TOTAL</t>
  </si>
  <si>
    <t xml:space="preserve">CEPILLO DE MANO TIPO PLANCHA PARA LAVAR </t>
  </si>
  <si>
    <t xml:space="preserve">AMBIENTADOR SPRAY * 360 ML </t>
  </si>
  <si>
    <t xml:space="preserve">BALDE ESCURRIDOR INDUSTRIAL * 35 LITROS </t>
  </si>
  <si>
    <t xml:space="preserve">BOLSAS NEGRAS 24*31 * UNIDAD </t>
  </si>
  <si>
    <t>BOLSAS NEGRAS 36*48 * UNIDAD</t>
  </si>
  <si>
    <t>BOLSAS BLANCAS 24*31 * UNIDAD</t>
  </si>
  <si>
    <t>BOLSAS GRIS 18*24 * UNIDAD</t>
  </si>
  <si>
    <t>BOLSAS NEGRAS 8*10 * UNIDAD</t>
  </si>
  <si>
    <t>BOLSAS ROJAS 18*24 * UNIDAD</t>
  </si>
  <si>
    <t>BOLSAS ROJAS 24*31 C1 * UNIDAD</t>
  </si>
  <si>
    <t>BOLSAS VERDES 24*31 * UNIDAD</t>
  </si>
  <si>
    <t>CEPILLO ESCOBA (CERDA GRUESA) TIPO ESCOBA</t>
  </si>
  <si>
    <t>CREOLINA * 240gr</t>
  </si>
  <si>
    <t>CREOLINA * 2L</t>
  </si>
  <si>
    <t>DESINFECTANTE NOW CLORO 2.000 Ml</t>
  </si>
  <si>
    <t>DETERGENTE EN POLVO (500 GR)</t>
  </si>
  <si>
    <t>ESCOBA DE VARITA</t>
  </si>
  <si>
    <t xml:space="preserve">ESCOBA EXTRAFINA CERDA SUAVE </t>
  </si>
  <si>
    <t>ESCOBA JARDÍN (RASTRILLO) 22D BELLOTA</t>
  </si>
  <si>
    <t>ESPONJA DOBLE USO</t>
  </si>
  <si>
    <t xml:space="preserve">GUANTES DOMESTICOS DE CAUCHO CALIBRE 25 </t>
  </si>
  <si>
    <t>HIPOCLORITO AL 3%  * 2L</t>
  </si>
  <si>
    <t>JABON LAVAPLATOS 500 GR CREMA</t>
  </si>
  <si>
    <t xml:space="preserve">LIMPIA TECHO CON MANGO DE 1.20 Y EXTENCION DE 1.20 </t>
  </si>
  <si>
    <t>LIMPIADOR CON BICARBONATO X 1000CC</t>
  </si>
  <si>
    <t>LIMPIAVIDRIOS * 500ml</t>
  </si>
  <si>
    <t>PANOLAS ROJAS 35X60</t>
  </si>
  <si>
    <t>PAPEL HIGIÉNICO MEGARROLLO TRIPLE HOJA (ROLLO X 30 MTS)</t>
  </si>
  <si>
    <t xml:space="preserve">RECOGEDOR DE BASURA PLASTICO CON MANGO DE MADERA </t>
  </si>
  <si>
    <t>TOALLA DE MANO EN Z *150 UND</t>
  </si>
  <si>
    <t xml:space="preserve">TRAPERO EXTRAFINO EN MICROFIBRA * 250 GR </t>
  </si>
  <si>
    <t>VARSOL MULTIUSOS * 500 Ml</t>
  </si>
  <si>
    <t>VASO PAPEL  CARTON 4 oz * UNIDAD</t>
  </si>
  <si>
    <t>VASO PAPEL CARTON 9 oz * UNIDAD</t>
  </si>
  <si>
    <t>PASTLLAS DE CLORO X 1 KG</t>
  </si>
  <si>
    <t>ESCOBILLON DE BAÑO-CEPILLO DE BAÑO CON BASE</t>
  </si>
  <si>
    <t>LIMPIADOR ABRASIVO EN POLVO DERSA 1A X 500 GR</t>
  </si>
  <si>
    <t>ACEITE MINERAL  X 1 LITRO</t>
  </si>
  <si>
    <t xml:space="preserve">PAÑOS ABSORBENTES PARA LIMPIEZA </t>
  </si>
  <si>
    <t xml:space="preserve">CEPILLO PARA PISO CON MANGO DE MADERA </t>
  </si>
  <si>
    <t>CERA PARA PISOS EMULCIONADA X 1LT</t>
  </si>
  <si>
    <t xml:space="preserve">CEPILLO CARRETERO CON MANGO DE MADERA </t>
  </si>
  <si>
    <t>RECIPIENTE PLASTICO DISPENSADOR PARA JABON LIQUIDO X 500CC</t>
  </si>
  <si>
    <t xml:space="preserve">BRILLADORA TRAPERO ( MOPA TIPO AVION * 90 CM) </t>
  </si>
  <si>
    <t xml:space="preserve">REPUESTO  TRAPERO BRILLADORA * 90 CM </t>
  </si>
  <si>
    <t>CONTENEDOR CON RUEDA PLASTICA CON TAPA DURAKART 208 LITROS/55 GALONES</t>
  </si>
  <si>
    <t>CANECA PLASTICA SIN TAPA DE 200 LITROS</t>
  </si>
  <si>
    <t xml:space="preserve">PAPELERA PÁRA BAÑO MEDIANA DE 12 LITROS </t>
  </si>
  <si>
    <t xml:space="preserve">TRAPERO EN PABILO * 350 GR PARA BALDE INDUSTRIAL </t>
  </si>
  <si>
    <t xml:space="preserve">BALDE ESCURRIDOR * 12 LITROS  </t>
  </si>
  <si>
    <t>TIJERA PARA PODAR</t>
  </si>
  <si>
    <t xml:space="preserve">CHUPA SANITARIA EN PVC </t>
  </si>
  <si>
    <t>ACIDO MURIATICO x LITRO</t>
  </si>
  <si>
    <t>LIMPIA VIDRIOS EXTENCION RETRACTIL</t>
  </si>
  <si>
    <t xml:space="preserve"> RASTRILLO PARA JARDIN METALICO</t>
  </si>
  <si>
    <t>MANGUERA JARDIN * METROS</t>
  </si>
  <si>
    <t>ML</t>
  </si>
  <si>
    <t>JABON MULTIUSO O BASE POR PIMPINA</t>
  </si>
  <si>
    <t>DESENGRASANTE INDUSTRIAL POR GALON</t>
  </si>
  <si>
    <t xml:space="preserve">PAD BLANCO 16" PARA BRILLADORA </t>
  </si>
  <si>
    <t xml:space="preserve">PAD ROJO 16" PARA BRILLADORA </t>
  </si>
  <si>
    <t xml:space="preserve">ARAGAN INDUSTRIAL * 60 CM </t>
  </si>
  <si>
    <t xml:space="preserve">CRISTALIZADOR LIQUIDO PARA PISOS COMO MARMOL CR-8 * 20 LITROS </t>
  </si>
  <si>
    <t xml:space="preserve">DISCOS DIAMANTADOS # 200 PARA BRILLADORA </t>
  </si>
  <si>
    <t xml:space="preserve">DISCOS DIAMANTADOS # 300 PARA BRILLADORA </t>
  </si>
  <si>
    <t xml:space="preserve">DISCOS DIAMANTADOS # 400 PARA BRILLADORA </t>
  </si>
  <si>
    <t xml:space="preserve">DISCOS DIAMANTADOS # 1500 PARA BRILLADORA </t>
  </si>
  <si>
    <t xml:space="preserve">CEPILLO PARA RILLADORA #17 (CEPILLO DE BRILLADORA INDUSTRIAL PARA LAVADO DE PISOS) </t>
  </si>
  <si>
    <t xml:space="preserve">TIJERAS PARA JARDIN </t>
  </si>
  <si>
    <t xml:space="preserve">UNID </t>
  </si>
  <si>
    <t>COTIZACIÓN  N°1</t>
  </si>
  <si>
    <t>COTIZACIÓN  N° 2</t>
  </si>
  <si>
    <t>COTIZACIÓN  N° 3</t>
  </si>
  <si>
    <t>ESTUDIO DE MERCADO</t>
  </si>
  <si>
    <t>PROMEDIO</t>
  </si>
  <si>
    <t>MEDIANA</t>
  </si>
  <si>
    <t>VALOR MAX</t>
  </si>
  <si>
    <t>VALOR MIN</t>
  </si>
  <si>
    <t>DESV. ESTANDAR</t>
  </si>
  <si>
    <t>CRITERIO</t>
  </si>
  <si>
    <t xml:space="preserve">PRESUPUESTO OFICIAL </t>
  </si>
  <si>
    <t xml:space="preserve">VALORES TOTALES </t>
  </si>
  <si>
    <t>IVA 19%</t>
  </si>
  <si>
    <t>VALOR TOTAL DESPUES DE IVA</t>
  </si>
  <si>
    <t>MINIMO</t>
  </si>
  <si>
    <t xml:space="preserve">VALOR UNITARIO </t>
  </si>
  <si>
    <t>VALOR PARCIAL</t>
  </si>
  <si>
    <t xml:space="preserve"> % PART. </t>
  </si>
  <si>
    <t xml:space="preserve"> % ACUM. </t>
  </si>
  <si>
    <t>V/UNIDAD (Antes de IVA)</t>
  </si>
  <si>
    <t>VALOR TOTAL</t>
  </si>
  <si>
    <t>codigos unsp</t>
  </si>
  <si>
    <t>47 13 16 00</t>
  </si>
  <si>
    <t xml:space="preserve">	47131805</t>
  </si>
  <si>
    <t xml:space="preserve">	47121701</t>
  </si>
  <si>
    <t xml:space="preserve">	47131603</t>
  </si>
  <si>
    <t xml:space="preserve">	46181504</t>
  </si>
  <si>
    <t xml:space="preserve">	47131801</t>
  </si>
  <si>
    <t xml:space="preserve">	47131810</t>
  </si>
  <si>
    <t xml:space="preserve">	47131614</t>
  </si>
  <si>
    <t xml:space="preserve">	47131824</t>
  </si>
  <si>
    <t xml:space="preserve">	47131502</t>
  </si>
  <si>
    <t xml:space="preserve">	47121602</t>
  </si>
  <si>
    <t xml:space="preserve">	14111703</t>
  </si>
  <si>
    <t xml:space="preserve">	47131619</t>
  </si>
  <si>
    <t xml:space="preserve">	52151504</t>
  </si>
  <si>
    <t xml:space="preserve">	47131605</t>
  </si>
  <si>
    <t xml:space="preserve">	15121520</t>
  </si>
  <si>
    <t xml:space="preserve">	47131604</t>
  </si>
  <si>
    <t xml:space="preserve">	47131806</t>
  </si>
  <si>
    <t xml:space="preserve">	4713160</t>
  </si>
  <si>
    <t xml:space="preserve">	47131704</t>
  </si>
  <si>
    <t xml:space="preserve">	47121703</t>
  </si>
  <si>
    <t xml:space="preserve">	47131601</t>
  </si>
  <si>
    <t xml:space="preserve">	47131612</t>
  </si>
  <si>
    <t xml:space="preserve">	27112002</t>
  </si>
  <si>
    <t xml:space="preserve">	40142004</t>
  </si>
  <si>
    <t xml:space="preserve">	47131602</t>
  </si>
  <si>
    <t xml:space="preserve">	27112007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</si>
</sst>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\ #,##0.00;[Red]\-&quot;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9"/>
      <color theme="1"/>
      <name val="Arial Narrow"/>
      <family val="2"/>
    </font>
    <font>
      <b/>
      <sz val="9"/>
      <color rgb="FF000000"/>
      <name val="Arial Narrow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3" borderId="5" xfId="0" applyNumberFormat="1" applyFont="1" applyFill="1" applyBorder="1" applyAlignment="1">
      <alignment horizontal="right" vertical="center"/>
    </xf>
    <xf numFmtId="164" fontId="3" fillId="4" borderId="5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right" vertical="center"/>
    </xf>
    <xf numFmtId="164" fontId="3" fillId="3" borderId="2" xfId="0" applyNumberFormat="1" applyFont="1" applyFill="1" applyBorder="1" applyAlignment="1">
      <alignment horizontal="right" vertical="center"/>
    </xf>
    <xf numFmtId="164" fontId="3" fillId="4" borderId="2" xfId="0" applyNumberFormat="1" applyFont="1" applyFill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43" fontId="3" fillId="0" borderId="5" xfId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2" xfId="0" applyBorder="1"/>
    <xf numFmtId="0" fontId="10" fillId="0" borderId="2" xfId="0" applyFont="1" applyBorder="1" applyAlignment="1">
      <alignment horizontal="center" vertical="center"/>
    </xf>
    <xf numFmtId="0" fontId="10" fillId="5" borderId="2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/>
    </xf>
    <xf numFmtId="164" fontId="11" fillId="0" borderId="2" xfId="0" applyNumberFormat="1" applyFont="1" applyBorder="1" applyAlignment="1">
      <alignment horizontal="right" vertical="center"/>
    </xf>
    <xf numFmtId="0" fontId="8" fillId="0" borderId="2" xfId="0" applyFont="1" applyBorder="1"/>
    <xf numFmtId="0" fontId="5" fillId="8" borderId="2" xfId="0" applyFont="1" applyFill="1" applyBorder="1" applyAlignment="1">
      <alignment horizontal="center" vertical="center" wrapText="1"/>
    </xf>
    <xf numFmtId="10" fontId="0" fillId="0" borderId="0" xfId="2" applyNumberFormat="1" applyFont="1"/>
    <xf numFmtId="10" fontId="0" fillId="0" borderId="0" xfId="0" applyNumberFormat="1"/>
    <xf numFmtId="164" fontId="11" fillId="0" borderId="5" xfId="0" applyNumberFormat="1" applyFont="1" applyBorder="1" applyAlignment="1">
      <alignment horizontal="right" vertical="center"/>
    </xf>
    <xf numFmtId="10" fontId="11" fillId="0" borderId="2" xfId="2" applyNumberFormat="1" applyFont="1" applyBorder="1" applyAlignment="1">
      <alignment horizontal="right" vertical="center"/>
    </xf>
    <xf numFmtId="10" fontId="11" fillId="0" borderId="2" xfId="0" applyNumberFormat="1" applyFont="1" applyBorder="1"/>
    <xf numFmtId="10" fontId="10" fillId="0" borderId="7" xfId="0" applyNumberFormat="1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5" borderId="5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0" fillId="8" borderId="2" xfId="0" applyFill="1" applyBorder="1"/>
    <xf numFmtId="0" fontId="10" fillId="5" borderId="2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C223D-71D6-4941-BEEC-C8110AF0789F}">
  <dimension ref="A1:P73"/>
  <sheetViews>
    <sheetView tabSelected="1" topLeftCell="A50" workbookViewId="0">
      <selection activeCell="C6" sqref="C6"/>
    </sheetView>
  </sheetViews>
  <sheetFormatPr baseColWidth="10" defaultRowHeight="15" x14ac:dyDescent="0.25"/>
  <cols>
    <col min="1" max="1" width="5" customWidth="1"/>
    <col min="2" max="2" width="27.140625" customWidth="1"/>
    <col min="3" max="3" width="7.28515625" customWidth="1"/>
    <col min="4" max="4" width="9.140625" customWidth="1"/>
    <col min="5" max="6" width="14.42578125" customWidth="1"/>
    <col min="7" max="8" width="14.140625" customWidth="1"/>
    <col min="9" max="10" width="13" customWidth="1"/>
    <col min="13" max="13" width="13.42578125" customWidth="1"/>
    <col min="15" max="15" width="13" customWidth="1"/>
    <col min="16" max="16" width="7.42578125" bestFit="1" customWidth="1"/>
  </cols>
  <sheetData>
    <row r="1" spans="1:16" x14ac:dyDescent="0.25">
      <c r="A1" s="44" t="s">
        <v>79</v>
      </c>
      <c r="B1" s="44"/>
      <c r="C1" s="44"/>
      <c r="D1" s="4"/>
      <c r="E1" s="41" t="s">
        <v>76</v>
      </c>
      <c r="F1" s="42"/>
      <c r="G1" s="41" t="s">
        <v>77</v>
      </c>
      <c r="H1" s="42"/>
      <c r="I1" s="41" t="s">
        <v>78</v>
      </c>
      <c r="J1" s="42"/>
      <c r="K1" s="40" t="s">
        <v>80</v>
      </c>
      <c r="L1" s="40" t="s">
        <v>81</v>
      </c>
      <c r="M1" s="40" t="s">
        <v>82</v>
      </c>
      <c r="N1" s="40" t="s">
        <v>83</v>
      </c>
      <c r="O1" s="40" t="s">
        <v>84</v>
      </c>
      <c r="P1" s="40" t="s">
        <v>85</v>
      </c>
    </row>
    <row r="2" spans="1:16" x14ac:dyDescent="0.25">
      <c r="A2" s="5" t="s">
        <v>0</v>
      </c>
      <c r="B2" s="5" t="s">
        <v>1</v>
      </c>
      <c r="C2" s="9" t="s">
        <v>2</v>
      </c>
      <c r="D2" s="9" t="s">
        <v>3</v>
      </c>
      <c r="E2" s="6" t="s">
        <v>4</v>
      </c>
      <c r="F2" s="6" t="s">
        <v>5</v>
      </c>
      <c r="G2" s="7" t="s">
        <v>4</v>
      </c>
      <c r="H2" s="7" t="s">
        <v>5</v>
      </c>
      <c r="I2" s="8" t="s">
        <v>4</v>
      </c>
      <c r="J2" s="8" t="s">
        <v>5</v>
      </c>
      <c r="K2" s="40"/>
      <c r="L2" s="40"/>
      <c r="M2" s="40"/>
      <c r="N2" s="40"/>
      <c r="O2" s="40"/>
      <c r="P2" s="40"/>
    </row>
    <row r="3" spans="1:16" ht="25.5" x14ac:dyDescent="0.25">
      <c r="A3" s="1">
        <v>1</v>
      </c>
      <c r="B3" s="2" t="s">
        <v>6</v>
      </c>
      <c r="C3" s="3" t="s">
        <v>2</v>
      </c>
      <c r="D3" s="1">
        <v>30</v>
      </c>
      <c r="E3" s="10">
        <v>5500</v>
      </c>
      <c r="F3" s="10">
        <f>+D3*E3</f>
        <v>165000</v>
      </c>
      <c r="G3" s="11">
        <v>6162</v>
      </c>
      <c r="H3" s="11">
        <f>+D3*G3</f>
        <v>184860</v>
      </c>
      <c r="I3" s="12">
        <v>6347</v>
      </c>
      <c r="J3" s="12">
        <f>+I3*D3</f>
        <v>190410</v>
      </c>
      <c r="K3" s="16">
        <f>AVERAGE(E3,G3,I3)</f>
        <v>6003</v>
      </c>
      <c r="L3" s="16">
        <f>MEDIAN(E3,G3,I3)</f>
        <v>6162</v>
      </c>
      <c r="M3" s="16">
        <f>MAX(E3,G3,I3)</f>
        <v>6347</v>
      </c>
      <c r="N3" s="16">
        <f>MIN(E3,G3,I3)</f>
        <v>5500</v>
      </c>
      <c r="O3" s="17">
        <f>_xlfn.STDEV.P(E3:I3)</f>
        <v>82995.426405073667</v>
      </c>
      <c r="P3" s="18" t="s">
        <v>90</v>
      </c>
    </row>
    <row r="4" spans="1:16" x14ac:dyDescent="0.25">
      <c r="A4" s="1">
        <v>2</v>
      </c>
      <c r="B4" s="2" t="s">
        <v>7</v>
      </c>
      <c r="C4" s="3" t="s">
        <v>2</v>
      </c>
      <c r="D4" s="1">
        <v>200</v>
      </c>
      <c r="E4" s="13">
        <v>22000</v>
      </c>
      <c r="F4" s="10">
        <f t="shared" ref="F4:F67" si="0">+D4*E4</f>
        <v>4400000</v>
      </c>
      <c r="G4" s="14">
        <v>26822</v>
      </c>
      <c r="H4" s="11">
        <f t="shared" ref="H4:H67" si="1">+D4*G4</f>
        <v>5364400</v>
      </c>
      <c r="I4" s="15">
        <v>27626</v>
      </c>
      <c r="J4" s="12">
        <f t="shared" ref="J4:J67" si="2">+I4*D4</f>
        <v>5525200</v>
      </c>
      <c r="K4" s="16">
        <f t="shared" ref="K4:K67" si="3">AVERAGE(E4,G4,I4)</f>
        <v>25482.666666666668</v>
      </c>
      <c r="L4" s="16">
        <f t="shared" ref="L4:L67" si="4">MEDIAN(E4,G4,I4)</f>
        <v>26822</v>
      </c>
      <c r="M4" s="16">
        <f t="shared" ref="M4:M67" si="5">MAX(E4,G4,I4)</f>
        <v>27626</v>
      </c>
      <c r="N4" s="16">
        <f t="shared" ref="N4:N67" si="6">MIN(E4,G4,I4)</f>
        <v>22000</v>
      </c>
      <c r="O4" s="17">
        <f t="shared" ref="O4:O67" si="7">_xlfn.STDEV.P(E4:I4)</f>
        <v>2398762.0183644397</v>
      </c>
      <c r="P4" s="18" t="s">
        <v>90</v>
      </c>
    </row>
    <row r="5" spans="1:16" ht="25.5" x14ac:dyDescent="0.25">
      <c r="A5" s="1">
        <v>3</v>
      </c>
      <c r="B5" s="2" t="s">
        <v>8</v>
      </c>
      <c r="C5" s="3" t="s">
        <v>2</v>
      </c>
      <c r="D5" s="1">
        <v>20</v>
      </c>
      <c r="E5" s="13">
        <v>610000</v>
      </c>
      <c r="F5" s="10">
        <f t="shared" si="0"/>
        <v>12200000</v>
      </c>
      <c r="G5" s="14">
        <v>676586</v>
      </c>
      <c r="H5" s="11">
        <f t="shared" si="1"/>
        <v>13531720</v>
      </c>
      <c r="I5" s="15">
        <v>696884</v>
      </c>
      <c r="J5" s="12">
        <f t="shared" si="2"/>
        <v>13937680</v>
      </c>
      <c r="K5" s="16">
        <f t="shared" si="3"/>
        <v>661156.66666666663</v>
      </c>
      <c r="L5" s="16">
        <f t="shared" si="4"/>
        <v>676586</v>
      </c>
      <c r="M5" s="16">
        <f t="shared" si="5"/>
        <v>696884</v>
      </c>
      <c r="N5" s="16">
        <f t="shared" si="6"/>
        <v>610000</v>
      </c>
      <c r="O5" s="17">
        <f t="shared" si="7"/>
        <v>5993940.4524241313</v>
      </c>
      <c r="P5" s="18" t="s">
        <v>90</v>
      </c>
    </row>
    <row r="6" spans="1:16" x14ac:dyDescent="0.25">
      <c r="A6" s="1">
        <v>4</v>
      </c>
      <c r="B6" s="2" t="s">
        <v>9</v>
      </c>
      <c r="C6" s="3" t="s">
        <v>2</v>
      </c>
      <c r="D6" s="1">
        <v>6000</v>
      </c>
      <c r="E6" s="13">
        <v>889</v>
      </c>
      <c r="F6" s="10">
        <f t="shared" si="0"/>
        <v>5334000</v>
      </c>
      <c r="G6" s="14">
        <v>907</v>
      </c>
      <c r="H6" s="11">
        <f t="shared" si="1"/>
        <v>5442000</v>
      </c>
      <c r="I6" s="15">
        <v>934</v>
      </c>
      <c r="J6" s="12">
        <f t="shared" si="2"/>
        <v>5604000</v>
      </c>
      <c r="K6" s="16">
        <f t="shared" si="3"/>
        <v>910</v>
      </c>
      <c r="L6" s="16">
        <f t="shared" si="4"/>
        <v>907</v>
      </c>
      <c r="M6" s="16">
        <f t="shared" si="5"/>
        <v>934</v>
      </c>
      <c r="N6" s="16">
        <f t="shared" si="6"/>
        <v>889</v>
      </c>
      <c r="O6" s="17">
        <f t="shared" si="7"/>
        <v>2639345.3128662799</v>
      </c>
      <c r="P6" s="18" t="s">
        <v>90</v>
      </c>
    </row>
    <row r="7" spans="1:16" x14ac:dyDescent="0.25">
      <c r="A7" s="1">
        <v>5</v>
      </c>
      <c r="B7" s="2" t="s">
        <v>10</v>
      </c>
      <c r="C7" s="3" t="s">
        <v>2</v>
      </c>
      <c r="D7" s="1">
        <v>2500</v>
      </c>
      <c r="E7" s="13">
        <v>1895</v>
      </c>
      <c r="F7" s="10">
        <f t="shared" si="0"/>
        <v>4737500</v>
      </c>
      <c r="G7" s="14">
        <v>1933</v>
      </c>
      <c r="H7" s="11">
        <f t="shared" si="1"/>
        <v>4832500</v>
      </c>
      <c r="I7" s="15">
        <v>1991</v>
      </c>
      <c r="J7" s="12">
        <f t="shared" si="2"/>
        <v>4977500</v>
      </c>
      <c r="K7" s="16">
        <f t="shared" si="3"/>
        <v>1939.6666666666667</v>
      </c>
      <c r="L7" s="16">
        <f t="shared" si="4"/>
        <v>1933</v>
      </c>
      <c r="M7" s="16">
        <f t="shared" si="5"/>
        <v>1991</v>
      </c>
      <c r="N7" s="16">
        <f t="shared" si="6"/>
        <v>1895</v>
      </c>
      <c r="O7" s="17">
        <f t="shared" si="7"/>
        <v>2343404.0149936927</v>
      </c>
      <c r="P7" s="18" t="s">
        <v>90</v>
      </c>
    </row>
    <row r="8" spans="1:16" x14ac:dyDescent="0.25">
      <c r="A8" s="1">
        <v>6</v>
      </c>
      <c r="B8" s="2" t="s">
        <v>11</v>
      </c>
      <c r="C8" s="3" t="s">
        <v>2</v>
      </c>
      <c r="D8" s="1">
        <v>2500</v>
      </c>
      <c r="E8" s="13">
        <v>889</v>
      </c>
      <c r="F8" s="10">
        <f t="shared" si="0"/>
        <v>2222500</v>
      </c>
      <c r="G8" s="14">
        <v>907</v>
      </c>
      <c r="H8" s="11">
        <f t="shared" si="1"/>
        <v>2267500</v>
      </c>
      <c r="I8" s="15">
        <v>934</v>
      </c>
      <c r="J8" s="12">
        <f t="shared" si="2"/>
        <v>2335000</v>
      </c>
      <c r="K8" s="16">
        <f t="shared" si="3"/>
        <v>910</v>
      </c>
      <c r="L8" s="16">
        <f t="shared" si="4"/>
        <v>907</v>
      </c>
      <c r="M8" s="16">
        <f t="shared" si="5"/>
        <v>934</v>
      </c>
      <c r="N8" s="16">
        <f t="shared" si="6"/>
        <v>889</v>
      </c>
      <c r="O8" s="17">
        <f t="shared" si="7"/>
        <v>1099467.1813879667</v>
      </c>
      <c r="P8" s="18" t="s">
        <v>90</v>
      </c>
    </row>
    <row r="9" spans="1:16" x14ac:dyDescent="0.25">
      <c r="A9" s="1">
        <v>7</v>
      </c>
      <c r="B9" s="2" t="s">
        <v>12</v>
      </c>
      <c r="C9" s="3" t="s">
        <v>2</v>
      </c>
      <c r="D9" s="1">
        <v>1000</v>
      </c>
      <c r="E9" s="13">
        <v>652</v>
      </c>
      <c r="F9" s="10">
        <f t="shared" si="0"/>
        <v>652000</v>
      </c>
      <c r="G9" s="14">
        <v>665</v>
      </c>
      <c r="H9" s="11">
        <f t="shared" si="1"/>
        <v>665000</v>
      </c>
      <c r="I9" s="15">
        <v>685</v>
      </c>
      <c r="J9" s="12">
        <f t="shared" si="2"/>
        <v>685000</v>
      </c>
      <c r="K9" s="16">
        <f t="shared" si="3"/>
        <v>667.33333333333337</v>
      </c>
      <c r="L9" s="16">
        <f t="shared" si="4"/>
        <v>665</v>
      </c>
      <c r="M9" s="16">
        <f t="shared" si="5"/>
        <v>685</v>
      </c>
      <c r="N9" s="16">
        <f t="shared" si="6"/>
        <v>652</v>
      </c>
      <c r="O9" s="17">
        <f t="shared" si="7"/>
        <v>322297.09317745949</v>
      </c>
      <c r="P9" s="18" t="s">
        <v>90</v>
      </c>
    </row>
    <row r="10" spans="1:16" x14ac:dyDescent="0.25">
      <c r="A10" s="1">
        <v>8</v>
      </c>
      <c r="B10" s="2" t="s">
        <v>13</v>
      </c>
      <c r="C10" s="3" t="s">
        <v>2</v>
      </c>
      <c r="D10" s="1">
        <v>2000</v>
      </c>
      <c r="E10" s="13">
        <v>593</v>
      </c>
      <c r="F10" s="10">
        <f t="shared" si="0"/>
        <v>1186000</v>
      </c>
      <c r="G10" s="14">
        <v>605</v>
      </c>
      <c r="H10" s="11">
        <f t="shared" si="1"/>
        <v>1210000</v>
      </c>
      <c r="I10" s="15">
        <v>623</v>
      </c>
      <c r="J10" s="12">
        <f t="shared" si="2"/>
        <v>1246000</v>
      </c>
      <c r="K10" s="16">
        <f t="shared" si="3"/>
        <v>607</v>
      </c>
      <c r="L10" s="16">
        <f t="shared" si="4"/>
        <v>605</v>
      </c>
      <c r="M10" s="16">
        <f t="shared" si="5"/>
        <v>623</v>
      </c>
      <c r="N10" s="16">
        <f t="shared" si="6"/>
        <v>593</v>
      </c>
      <c r="O10" s="17">
        <f t="shared" si="7"/>
        <v>586649.46879628219</v>
      </c>
      <c r="P10" s="18" t="s">
        <v>90</v>
      </c>
    </row>
    <row r="11" spans="1:16" x14ac:dyDescent="0.25">
      <c r="A11" s="1">
        <v>9</v>
      </c>
      <c r="B11" s="2" t="s">
        <v>14</v>
      </c>
      <c r="C11" s="3" t="s">
        <v>2</v>
      </c>
      <c r="D11" s="1">
        <v>1500</v>
      </c>
      <c r="E11" s="13">
        <v>652</v>
      </c>
      <c r="F11" s="10">
        <f t="shared" si="0"/>
        <v>978000</v>
      </c>
      <c r="G11" s="14">
        <v>665</v>
      </c>
      <c r="H11" s="11">
        <f t="shared" si="1"/>
        <v>997500</v>
      </c>
      <c r="I11" s="15">
        <v>685</v>
      </c>
      <c r="J11" s="12">
        <f t="shared" si="2"/>
        <v>1027500</v>
      </c>
      <c r="K11" s="16">
        <f t="shared" si="3"/>
        <v>667.33333333333337</v>
      </c>
      <c r="L11" s="16">
        <f t="shared" si="4"/>
        <v>665</v>
      </c>
      <c r="M11" s="16">
        <f t="shared" si="5"/>
        <v>685</v>
      </c>
      <c r="N11" s="16">
        <f t="shared" si="6"/>
        <v>652</v>
      </c>
      <c r="O11" s="17">
        <f t="shared" si="7"/>
        <v>483609.08894544159</v>
      </c>
      <c r="P11" s="18" t="s">
        <v>90</v>
      </c>
    </row>
    <row r="12" spans="1:16" x14ac:dyDescent="0.25">
      <c r="A12" s="1">
        <v>10</v>
      </c>
      <c r="B12" s="2" t="s">
        <v>15</v>
      </c>
      <c r="C12" s="3" t="s">
        <v>2</v>
      </c>
      <c r="D12" s="1">
        <v>4500</v>
      </c>
      <c r="E12" s="13">
        <v>800</v>
      </c>
      <c r="F12" s="10">
        <f t="shared" si="0"/>
        <v>3600000</v>
      </c>
      <c r="G12" s="14">
        <v>816</v>
      </c>
      <c r="H12" s="11">
        <f t="shared" si="1"/>
        <v>3672000</v>
      </c>
      <c r="I12" s="15">
        <v>841</v>
      </c>
      <c r="J12" s="12">
        <f t="shared" si="2"/>
        <v>3784500</v>
      </c>
      <c r="K12" s="16">
        <f t="shared" si="3"/>
        <v>819</v>
      </c>
      <c r="L12" s="16">
        <f t="shared" si="4"/>
        <v>816</v>
      </c>
      <c r="M12" s="16">
        <f t="shared" si="5"/>
        <v>841</v>
      </c>
      <c r="N12" s="16">
        <f t="shared" si="6"/>
        <v>800</v>
      </c>
      <c r="O12" s="17">
        <f t="shared" si="7"/>
        <v>1781013.2556591036</v>
      </c>
      <c r="P12" s="18" t="s">
        <v>90</v>
      </c>
    </row>
    <row r="13" spans="1:16" x14ac:dyDescent="0.25">
      <c r="A13" s="1">
        <v>11</v>
      </c>
      <c r="B13" s="2" t="s">
        <v>16</v>
      </c>
      <c r="C13" s="3" t="s">
        <v>2</v>
      </c>
      <c r="D13" s="1">
        <v>2500</v>
      </c>
      <c r="E13" s="13">
        <v>800</v>
      </c>
      <c r="F13" s="10">
        <f t="shared" si="0"/>
        <v>2000000</v>
      </c>
      <c r="G13" s="14">
        <v>816</v>
      </c>
      <c r="H13" s="11">
        <f t="shared" si="1"/>
        <v>2040000</v>
      </c>
      <c r="I13" s="15">
        <v>841</v>
      </c>
      <c r="J13" s="12">
        <f t="shared" si="2"/>
        <v>2102500</v>
      </c>
      <c r="K13" s="16">
        <f t="shared" si="3"/>
        <v>819</v>
      </c>
      <c r="L13" s="16">
        <f t="shared" si="4"/>
        <v>816</v>
      </c>
      <c r="M13" s="16">
        <f t="shared" si="5"/>
        <v>841</v>
      </c>
      <c r="N13" s="16">
        <f t="shared" si="6"/>
        <v>800</v>
      </c>
      <c r="O13" s="17">
        <f t="shared" si="7"/>
        <v>989273.50048075174</v>
      </c>
      <c r="P13" s="18" t="s">
        <v>90</v>
      </c>
    </row>
    <row r="14" spans="1:16" ht="25.5" x14ac:dyDescent="0.25">
      <c r="A14" s="1">
        <v>12</v>
      </c>
      <c r="B14" s="2" t="s">
        <v>17</v>
      </c>
      <c r="C14" s="3" t="s">
        <v>2</v>
      </c>
      <c r="D14" s="1">
        <v>25</v>
      </c>
      <c r="E14" s="13">
        <v>28000</v>
      </c>
      <c r="F14" s="10">
        <f t="shared" si="0"/>
        <v>700000</v>
      </c>
      <c r="G14" s="14">
        <v>30809</v>
      </c>
      <c r="H14" s="11">
        <f t="shared" si="1"/>
        <v>770225</v>
      </c>
      <c r="I14" s="15">
        <v>31733</v>
      </c>
      <c r="J14" s="12">
        <f t="shared" si="2"/>
        <v>793325</v>
      </c>
      <c r="K14" s="16">
        <f t="shared" si="3"/>
        <v>30180.666666666668</v>
      </c>
      <c r="L14" s="16">
        <f t="shared" si="4"/>
        <v>30809</v>
      </c>
      <c r="M14" s="16">
        <f t="shared" si="5"/>
        <v>31733</v>
      </c>
      <c r="N14" s="16">
        <f t="shared" si="6"/>
        <v>28000</v>
      </c>
      <c r="O14" s="17">
        <f t="shared" si="7"/>
        <v>346060.11117642553</v>
      </c>
      <c r="P14" s="18" t="s">
        <v>90</v>
      </c>
    </row>
    <row r="15" spans="1:16" x14ac:dyDescent="0.25">
      <c r="A15" s="1">
        <v>13</v>
      </c>
      <c r="B15" s="2" t="s">
        <v>18</v>
      </c>
      <c r="C15" s="3" t="s">
        <v>2</v>
      </c>
      <c r="D15" s="1">
        <v>500</v>
      </c>
      <c r="E15" s="13">
        <v>13000</v>
      </c>
      <c r="F15" s="10">
        <f t="shared" si="0"/>
        <v>6500000</v>
      </c>
      <c r="G15" s="14">
        <v>14498</v>
      </c>
      <c r="H15" s="11">
        <f t="shared" si="1"/>
        <v>7249000</v>
      </c>
      <c r="I15" s="15">
        <v>14933</v>
      </c>
      <c r="J15" s="12">
        <f t="shared" si="2"/>
        <v>7466500</v>
      </c>
      <c r="K15" s="16">
        <f t="shared" si="3"/>
        <v>14143.666666666666</v>
      </c>
      <c r="L15" s="16">
        <f t="shared" si="4"/>
        <v>14498</v>
      </c>
      <c r="M15" s="16">
        <f t="shared" si="5"/>
        <v>14933</v>
      </c>
      <c r="N15" s="16">
        <f t="shared" si="6"/>
        <v>13000</v>
      </c>
      <c r="O15" s="17">
        <f t="shared" si="7"/>
        <v>3369210.2748549487</v>
      </c>
      <c r="P15" s="18" t="s">
        <v>90</v>
      </c>
    </row>
    <row r="16" spans="1:16" x14ac:dyDescent="0.25">
      <c r="A16" s="1">
        <v>14</v>
      </c>
      <c r="B16" s="2" t="s">
        <v>19</v>
      </c>
      <c r="C16" s="3" t="s">
        <v>2</v>
      </c>
      <c r="D16" s="1">
        <v>35</v>
      </c>
      <c r="E16" s="13">
        <v>48000</v>
      </c>
      <c r="F16" s="10">
        <f t="shared" si="0"/>
        <v>1680000</v>
      </c>
      <c r="G16" s="14">
        <v>53402</v>
      </c>
      <c r="H16" s="11">
        <f t="shared" si="1"/>
        <v>1869070</v>
      </c>
      <c r="I16" s="15">
        <v>55004</v>
      </c>
      <c r="J16" s="12">
        <f t="shared" si="2"/>
        <v>1925140</v>
      </c>
      <c r="K16" s="16">
        <f t="shared" si="3"/>
        <v>52135.333333333336</v>
      </c>
      <c r="L16" s="16">
        <f t="shared" si="4"/>
        <v>53402</v>
      </c>
      <c r="M16" s="16">
        <f t="shared" si="5"/>
        <v>55004</v>
      </c>
      <c r="N16" s="16">
        <f t="shared" si="6"/>
        <v>48000</v>
      </c>
      <c r="O16" s="17">
        <f t="shared" si="7"/>
        <v>845918.8378567769</v>
      </c>
      <c r="P16" s="18" t="s">
        <v>90</v>
      </c>
    </row>
    <row r="17" spans="1:16" x14ac:dyDescent="0.25">
      <c r="A17" s="1">
        <v>15</v>
      </c>
      <c r="B17" s="2" t="s">
        <v>20</v>
      </c>
      <c r="C17" s="3" t="s">
        <v>2</v>
      </c>
      <c r="D17" s="1">
        <v>5000</v>
      </c>
      <c r="E17" s="13">
        <v>17500</v>
      </c>
      <c r="F17" s="10">
        <f t="shared" si="0"/>
        <v>87500000</v>
      </c>
      <c r="G17" s="14">
        <v>18606</v>
      </c>
      <c r="H17" s="11">
        <f t="shared" si="1"/>
        <v>93030000</v>
      </c>
      <c r="I17" s="15">
        <v>19164</v>
      </c>
      <c r="J17" s="12">
        <f t="shared" si="2"/>
        <v>95820000</v>
      </c>
      <c r="K17" s="16">
        <f t="shared" si="3"/>
        <v>18423.333333333332</v>
      </c>
      <c r="L17" s="16">
        <f t="shared" si="4"/>
        <v>18606</v>
      </c>
      <c r="M17" s="16">
        <f t="shared" si="5"/>
        <v>19164</v>
      </c>
      <c r="N17" s="16">
        <f t="shared" si="6"/>
        <v>17500</v>
      </c>
      <c r="O17" s="17">
        <f t="shared" si="7"/>
        <v>44246183.951833747</v>
      </c>
      <c r="P17" s="18" t="s">
        <v>90</v>
      </c>
    </row>
    <row r="18" spans="1:16" x14ac:dyDescent="0.25">
      <c r="A18" s="1">
        <v>16</v>
      </c>
      <c r="B18" s="2" t="s">
        <v>21</v>
      </c>
      <c r="C18" s="3" t="s">
        <v>2</v>
      </c>
      <c r="D18" s="1">
        <v>5000</v>
      </c>
      <c r="E18" s="13">
        <v>8500</v>
      </c>
      <c r="F18" s="10">
        <f t="shared" si="0"/>
        <v>42500000</v>
      </c>
      <c r="G18" s="14">
        <v>9545</v>
      </c>
      <c r="H18" s="11">
        <f t="shared" si="1"/>
        <v>47725000</v>
      </c>
      <c r="I18" s="15">
        <v>9831</v>
      </c>
      <c r="J18" s="12">
        <f t="shared" si="2"/>
        <v>49155000</v>
      </c>
      <c r="K18" s="16">
        <f t="shared" si="3"/>
        <v>9292</v>
      </c>
      <c r="L18" s="16">
        <f t="shared" si="4"/>
        <v>9545</v>
      </c>
      <c r="M18" s="16">
        <f t="shared" si="5"/>
        <v>9831</v>
      </c>
      <c r="N18" s="16">
        <f t="shared" si="6"/>
        <v>8500</v>
      </c>
      <c r="O18" s="17">
        <f t="shared" si="7"/>
        <v>22157660.344681296</v>
      </c>
      <c r="P18" s="18" t="s">
        <v>90</v>
      </c>
    </row>
    <row r="19" spans="1:16" x14ac:dyDescent="0.25">
      <c r="A19" s="1">
        <v>17</v>
      </c>
      <c r="B19" s="2" t="s">
        <v>22</v>
      </c>
      <c r="C19" s="3" t="s">
        <v>2</v>
      </c>
      <c r="D19" s="1">
        <v>300</v>
      </c>
      <c r="E19" s="13">
        <v>12500</v>
      </c>
      <c r="F19" s="10">
        <f t="shared" si="0"/>
        <v>3750000</v>
      </c>
      <c r="G19" s="14">
        <v>14498</v>
      </c>
      <c r="H19" s="11">
        <f t="shared" si="1"/>
        <v>4349400</v>
      </c>
      <c r="I19" s="15">
        <v>14933</v>
      </c>
      <c r="J19" s="12">
        <f t="shared" si="2"/>
        <v>4479900</v>
      </c>
      <c r="K19" s="16">
        <f t="shared" si="3"/>
        <v>13977</v>
      </c>
      <c r="L19" s="16">
        <f t="shared" si="4"/>
        <v>14498</v>
      </c>
      <c r="M19" s="16">
        <f t="shared" si="5"/>
        <v>14933</v>
      </c>
      <c r="N19" s="16">
        <f t="shared" si="6"/>
        <v>12500</v>
      </c>
      <c r="O19" s="17">
        <f t="shared" si="7"/>
        <v>1986157.8842670489</v>
      </c>
      <c r="P19" s="18" t="s">
        <v>90</v>
      </c>
    </row>
    <row r="20" spans="1:16" x14ac:dyDescent="0.25">
      <c r="A20" s="1">
        <v>18</v>
      </c>
      <c r="B20" s="2" t="s">
        <v>23</v>
      </c>
      <c r="C20" s="3" t="s">
        <v>2</v>
      </c>
      <c r="D20" s="1">
        <v>800</v>
      </c>
      <c r="E20" s="13">
        <v>14200</v>
      </c>
      <c r="F20" s="10">
        <f t="shared" si="0"/>
        <v>11360000</v>
      </c>
      <c r="G20" s="14">
        <v>15706</v>
      </c>
      <c r="H20" s="11">
        <f t="shared" si="1"/>
        <v>12564800</v>
      </c>
      <c r="I20" s="15">
        <v>16178</v>
      </c>
      <c r="J20" s="12">
        <f t="shared" si="2"/>
        <v>12942400</v>
      </c>
      <c r="K20" s="16">
        <f t="shared" si="3"/>
        <v>15361.333333333334</v>
      </c>
      <c r="L20" s="16">
        <f t="shared" si="4"/>
        <v>15706</v>
      </c>
      <c r="M20" s="16">
        <f t="shared" si="5"/>
        <v>16178</v>
      </c>
      <c r="N20" s="16">
        <f t="shared" si="6"/>
        <v>14200</v>
      </c>
      <c r="O20" s="17">
        <f t="shared" si="7"/>
        <v>5865217.0145328604</v>
      </c>
      <c r="P20" s="18" t="s">
        <v>90</v>
      </c>
    </row>
    <row r="21" spans="1:16" ht="25.5" x14ac:dyDescent="0.25">
      <c r="A21" s="1">
        <v>19</v>
      </c>
      <c r="B21" s="2" t="s">
        <v>24</v>
      </c>
      <c r="C21" s="3" t="s">
        <v>2</v>
      </c>
      <c r="D21" s="1">
        <v>500</v>
      </c>
      <c r="E21" s="13">
        <v>20000</v>
      </c>
      <c r="F21" s="10">
        <f t="shared" si="0"/>
        <v>10000000</v>
      </c>
      <c r="G21" s="14">
        <v>20400</v>
      </c>
      <c r="H21" s="11">
        <f t="shared" si="1"/>
        <v>10200000</v>
      </c>
      <c r="I21" s="15">
        <v>21012</v>
      </c>
      <c r="J21" s="12">
        <f t="shared" si="2"/>
        <v>10506000</v>
      </c>
      <c r="K21" s="16">
        <f t="shared" si="3"/>
        <v>20470.666666666668</v>
      </c>
      <c r="L21" s="16">
        <f t="shared" si="4"/>
        <v>20400</v>
      </c>
      <c r="M21" s="16">
        <f t="shared" si="5"/>
        <v>21012</v>
      </c>
      <c r="N21" s="16">
        <f t="shared" si="6"/>
        <v>20000</v>
      </c>
      <c r="O21" s="17">
        <f t="shared" si="7"/>
        <v>4938345.7638645591</v>
      </c>
      <c r="P21" s="18" t="s">
        <v>90</v>
      </c>
    </row>
    <row r="22" spans="1:16" x14ac:dyDescent="0.25">
      <c r="A22" s="1">
        <v>20</v>
      </c>
      <c r="B22" s="2" t="s">
        <v>25</v>
      </c>
      <c r="C22" s="3" t="s">
        <v>2</v>
      </c>
      <c r="D22" s="1">
        <v>800</v>
      </c>
      <c r="E22" s="13">
        <v>2800</v>
      </c>
      <c r="F22" s="10">
        <f t="shared" si="0"/>
        <v>2240000</v>
      </c>
      <c r="G22" s="14">
        <v>3141</v>
      </c>
      <c r="H22" s="11">
        <f t="shared" si="1"/>
        <v>2512800</v>
      </c>
      <c r="I22" s="15">
        <v>3236</v>
      </c>
      <c r="J22" s="12">
        <f t="shared" si="2"/>
        <v>2588800</v>
      </c>
      <c r="K22" s="16">
        <f t="shared" si="3"/>
        <v>3059</v>
      </c>
      <c r="L22" s="16">
        <f t="shared" si="4"/>
        <v>3141</v>
      </c>
      <c r="M22" s="16">
        <f t="shared" si="5"/>
        <v>3236</v>
      </c>
      <c r="N22" s="16">
        <f t="shared" si="6"/>
        <v>2800</v>
      </c>
      <c r="O22" s="17">
        <f t="shared" si="7"/>
        <v>1165890.8206063893</v>
      </c>
      <c r="P22" s="18" t="s">
        <v>90</v>
      </c>
    </row>
    <row r="23" spans="1:16" ht="25.5" x14ac:dyDescent="0.25">
      <c r="A23" s="1">
        <v>21</v>
      </c>
      <c r="B23" s="2" t="s">
        <v>26</v>
      </c>
      <c r="C23" s="3" t="s">
        <v>2</v>
      </c>
      <c r="D23" s="1">
        <v>50</v>
      </c>
      <c r="E23" s="13">
        <v>10500</v>
      </c>
      <c r="F23" s="10">
        <f t="shared" si="0"/>
        <v>525000</v>
      </c>
      <c r="G23" s="14">
        <v>12324</v>
      </c>
      <c r="H23" s="11">
        <f t="shared" si="1"/>
        <v>616200</v>
      </c>
      <c r="I23" s="15">
        <v>12693</v>
      </c>
      <c r="J23" s="12">
        <f t="shared" si="2"/>
        <v>634650</v>
      </c>
      <c r="K23" s="16">
        <f t="shared" si="3"/>
        <v>11839</v>
      </c>
      <c r="L23" s="16">
        <f t="shared" si="4"/>
        <v>12324</v>
      </c>
      <c r="M23" s="16">
        <f t="shared" si="5"/>
        <v>12693</v>
      </c>
      <c r="N23" s="16">
        <f t="shared" si="6"/>
        <v>10500</v>
      </c>
      <c r="O23" s="17">
        <f t="shared" si="7"/>
        <v>275251.92228473176</v>
      </c>
      <c r="P23" s="18" t="s">
        <v>90</v>
      </c>
    </row>
    <row r="24" spans="1:16" x14ac:dyDescent="0.25">
      <c r="A24" s="1">
        <v>22</v>
      </c>
      <c r="B24" s="2" t="s">
        <v>27</v>
      </c>
      <c r="C24" s="3" t="s">
        <v>2</v>
      </c>
      <c r="D24" s="1">
        <v>5000</v>
      </c>
      <c r="E24" s="13">
        <v>10670</v>
      </c>
      <c r="F24" s="10">
        <f t="shared" si="0"/>
        <v>53350000</v>
      </c>
      <c r="G24" s="14">
        <v>12023</v>
      </c>
      <c r="H24" s="11">
        <f t="shared" si="1"/>
        <v>60115000</v>
      </c>
      <c r="I24" s="15">
        <v>12383</v>
      </c>
      <c r="J24" s="12">
        <f t="shared" si="2"/>
        <v>61915000</v>
      </c>
      <c r="K24" s="16">
        <f t="shared" si="3"/>
        <v>11692</v>
      </c>
      <c r="L24" s="16">
        <f t="shared" si="4"/>
        <v>12023</v>
      </c>
      <c r="M24" s="16">
        <f t="shared" si="5"/>
        <v>12383</v>
      </c>
      <c r="N24" s="16">
        <f t="shared" si="6"/>
        <v>10670</v>
      </c>
      <c r="O24" s="17">
        <f t="shared" si="7"/>
        <v>27869634.681276191</v>
      </c>
      <c r="P24" s="18" t="s">
        <v>90</v>
      </c>
    </row>
    <row r="25" spans="1:16" x14ac:dyDescent="0.25">
      <c r="A25" s="1">
        <v>23</v>
      </c>
      <c r="B25" s="2" t="s">
        <v>28</v>
      </c>
      <c r="C25" s="3" t="s">
        <v>2</v>
      </c>
      <c r="D25" s="1">
        <v>300</v>
      </c>
      <c r="E25" s="13">
        <v>7000</v>
      </c>
      <c r="F25" s="10">
        <f t="shared" si="0"/>
        <v>2100000</v>
      </c>
      <c r="G25" s="14">
        <v>7140</v>
      </c>
      <c r="H25" s="11">
        <f t="shared" si="1"/>
        <v>2142000</v>
      </c>
      <c r="I25" s="15">
        <v>7354</v>
      </c>
      <c r="J25" s="12">
        <f t="shared" si="2"/>
        <v>2206200</v>
      </c>
      <c r="K25" s="16">
        <f t="shared" si="3"/>
        <v>7164.666666666667</v>
      </c>
      <c r="L25" s="16">
        <f t="shared" si="4"/>
        <v>7140</v>
      </c>
      <c r="M25" s="16">
        <f t="shared" si="5"/>
        <v>7354</v>
      </c>
      <c r="N25" s="16">
        <f t="shared" si="6"/>
        <v>7000</v>
      </c>
      <c r="O25" s="17">
        <f t="shared" si="7"/>
        <v>1035648.7670353111</v>
      </c>
      <c r="P25" s="18" t="s">
        <v>90</v>
      </c>
    </row>
    <row r="26" spans="1:16" ht="25.5" x14ac:dyDescent="0.25">
      <c r="A26" s="1">
        <v>24</v>
      </c>
      <c r="B26" s="2" t="s">
        <v>29</v>
      </c>
      <c r="C26" s="3" t="s">
        <v>2</v>
      </c>
      <c r="D26" s="1">
        <v>70</v>
      </c>
      <c r="E26" s="13">
        <v>21914</v>
      </c>
      <c r="F26" s="10">
        <f t="shared" si="0"/>
        <v>1533980</v>
      </c>
      <c r="G26" s="14">
        <v>22352</v>
      </c>
      <c r="H26" s="11">
        <f t="shared" si="1"/>
        <v>1564640</v>
      </c>
      <c r="I26" s="15">
        <v>23023</v>
      </c>
      <c r="J26" s="12">
        <f t="shared" si="2"/>
        <v>1611610</v>
      </c>
      <c r="K26" s="16">
        <f t="shared" si="3"/>
        <v>22429.666666666668</v>
      </c>
      <c r="L26" s="16">
        <f t="shared" si="4"/>
        <v>22352</v>
      </c>
      <c r="M26" s="16">
        <f t="shared" si="5"/>
        <v>23023</v>
      </c>
      <c r="N26" s="16">
        <f t="shared" si="6"/>
        <v>21914</v>
      </c>
      <c r="O26" s="17">
        <f t="shared" si="7"/>
        <v>748078.45906332578</v>
      </c>
      <c r="P26" s="18" t="s">
        <v>90</v>
      </c>
    </row>
    <row r="27" spans="1:16" ht="25.5" x14ac:dyDescent="0.25">
      <c r="A27" s="1">
        <v>25</v>
      </c>
      <c r="B27" s="2" t="s">
        <v>30</v>
      </c>
      <c r="C27" s="3" t="s">
        <v>2</v>
      </c>
      <c r="D27" s="1">
        <v>1500</v>
      </c>
      <c r="E27" s="13">
        <v>5568</v>
      </c>
      <c r="F27" s="10">
        <f t="shared" si="0"/>
        <v>8352000</v>
      </c>
      <c r="G27" s="14">
        <v>5679</v>
      </c>
      <c r="H27" s="11">
        <f t="shared" si="1"/>
        <v>8518500</v>
      </c>
      <c r="I27" s="15">
        <v>5850</v>
      </c>
      <c r="J27" s="12">
        <f t="shared" si="2"/>
        <v>8775000</v>
      </c>
      <c r="K27" s="16">
        <f t="shared" si="3"/>
        <v>5699</v>
      </c>
      <c r="L27" s="16">
        <f t="shared" si="4"/>
        <v>5679</v>
      </c>
      <c r="M27" s="16">
        <f t="shared" si="5"/>
        <v>5850</v>
      </c>
      <c r="N27" s="16">
        <f t="shared" si="6"/>
        <v>5568</v>
      </c>
      <c r="O27" s="17">
        <f t="shared" si="7"/>
        <v>4129955.3808554206</v>
      </c>
      <c r="P27" s="18" t="s">
        <v>90</v>
      </c>
    </row>
    <row r="28" spans="1:16" x14ac:dyDescent="0.25">
      <c r="A28" s="1">
        <v>26</v>
      </c>
      <c r="B28" s="2" t="s">
        <v>31</v>
      </c>
      <c r="C28" s="3" t="s">
        <v>2</v>
      </c>
      <c r="D28" s="1">
        <v>400</v>
      </c>
      <c r="E28" s="13">
        <v>7800</v>
      </c>
      <c r="F28" s="10">
        <f t="shared" si="0"/>
        <v>3120000</v>
      </c>
      <c r="G28" s="14">
        <v>8216</v>
      </c>
      <c r="H28" s="11">
        <f t="shared" si="1"/>
        <v>3286400</v>
      </c>
      <c r="I28" s="15">
        <v>8463</v>
      </c>
      <c r="J28" s="12">
        <f t="shared" si="2"/>
        <v>3385200</v>
      </c>
      <c r="K28" s="16">
        <f t="shared" si="3"/>
        <v>8159.666666666667</v>
      </c>
      <c r="L28" s="16">
        <f t="shared" si="4"/>
        <v>8216</v>
      </c>
      <c r="M28" s="16">
        <f t="shared" si="5"/>
        <v>8463</v>
      </c>
      <c r="N28" s="16">
        <f t="shared" si="6"/>
        <v>7800</v>
      </c>
      <c r="O28" s="17">
        <f t="shared" si="7"/>
        <v>1566127.9630028191</v>
      </c>
      <c r="P28" s="18" t="s">
        <v>90</v>
      </c>
    </row>
    <row r="29" spans="1:16" x14ac:dyDescent="0.25">
      <c r="A29" s="1">
        <v>27</v>
      </c>
      <c r="B29" s="2" t="s">
        <v>32</v>
      </c>
      <c r="C29" s="3" t="s">
        <v>2</v>
      </c>
      <c r="D29" s="1">
        <v>600</v>
      </c>
      <c r="E29" s="13">
        <v>9519</v>
      </c>
      <c r="F29" s="10">
        <f t="shared" si="0"/>
        <v>5711400</v>
      </c>
      <c r="G29" s="14">
        <v>9709</v>
      </c>
      <c r="H29" s="11">
        <f t="shared" si="1"/>
        <v>5825400</v>
      </c>
      <c r="I29" s="15">
        <v>10001</v>
      </c>
      <c r="J29" s="12">
        <f t="shared" si="2"/>
        <v>6000600</v>
      </c>
      <c r="K29" s="16">
        <f t="shared" si="3"/>
        <v>9743</v>
      </c>
      <c r="L29" s="16">
        <f t="shared" si="4"/>
        <v>9709</v>
      </c>
      <c r="M29" s="16">
        <f t="shared" si="5"/>
        <v>10001</v>
      </c>
      <c r="N29" s="16">
        <f t="shared" si="6"/>
        <v>9519</v>
      </c>
      <c r="O29" s="17">
        <f t="shared" si="7"/>
        <v>2821384.5767734251</v>
      </c>
      <c r="P29" s="18" t="s">
        <v>90</v>
      </c>
    </row>
    <row r="30" spans="1:16" ht="25.5" x14ac:dyDescent="0.25">
      <c r="A30" s="1">
        <v>28</v>
      </c>
      <c r="B30" s="2" t="s">
        <v>33</v>
      </c>
      <c r="C30" s="3" t="s">
        <v>2</v>
      </c>
      <c r="D30" s="1">
        <v>200</v>
      </c>
      <c r="E30" s="13">
        <v>2369</v>
      </c>
      <c r="F30" s="10">
        <f t="shared" si="0"/>
        <v>473800</v>
      </c>
      <c r="G30" s="14">
        <v>2416</v>
      </c>
      <c r="H30" s="11">
        <f t="shared" si="1"/>
        <v>483200</v>
      </c>
      <c r="I30" s="15">
        <v>2489</v>
      </c>
      <c r="J30" s="12">
        <f t="shared" si="2"/>
        <v>497800</v>
      </c>
      <c r="K30" s="16">
        <f t="shared" si="3"/>
        <v>2424.6666666666665</v>
      </c>
      <c r="L30" s="16">
        <f t="shared" si="4"/>
        <v>2416</v>
      </c>
      <c r="M30" s="16">
        <f t="shared" si="5"/>
        <v>2489</v>
      </c>
      <c r="N30" s="16">
        <f t="shared" si="6"/>
        <v>2369</v>
      </c>
      <c r="O30" s="17">
        <f t="shared" si="7"/>
        <v>233247.27433468541</v>
      </c>
      <c r="P30" s="18" t="s">
        <v>90</v>
      </c>
    </row>
    <row r="31" spans="1:16" ht="25.5" x14ac:dyDescent="0.25">
      <c r="A31" s="1">
        <v>29</v>
      </c>
      <c r="B31" s="2" t="s">
        <v>34</v>
      </c>
      <c r="C31" s="3" t="s">
        <v>2</v>
      </c>
      <c r="D31" s="1">
        <v>200</v>
      </c>
      <c r="E31" s="13">
        <v>14000</v>
      </c>
      <c r="F31" s="10">
        <f t="shared" si="0"/>
        <v>2800000</v>
      </c>
      <c r="G31" s="14">
        <v>15102</v>
      </c>
      <c r="H31" s="11">
        <f t="shared" si="1"/>
        <v>3020400</v>
      </c>
      <c r="I31" s="15">
        <v>15555</v>
      </c>
      <c r="J31" s="12">
        <f t="shared" si="2"/>
        <v>3111000</v>
      </c>
      <c r="K31" s="16">
        <f t="shared" si="3"/>
        <v>14885.666666666666</v>
      </c>
      <c r="L31" s="16">
        <f t="shared" si="4"/>
        <v>15102</v>
      </c>
      <c r="M31" s="16">
        <f t="shared" si="5"/>
        <v>15555</v>
      </c>
      <c r="N31" s="16">
        <f t="shared" si="6"/>
        <v>14000</v>
      </c>
      <c r="O31" s="17">
        <f t="shared" si="7"/>
        <v>1420119.9573120011</v>
      </c>
      <c r="P31" s="18" t="s">
        <v>90</v>
      </c>
    </row>
    <row r="32" spans="1:16" x14ac:dyDescent="0.25">
      <c r="A32" s="1">
        <v>30</v>
      </c>
      <c r="B32" s="2" t="s">
        <v>35</v>
      </c>
      <c r="C32" s="3" t="s">
        <v>2</v>
      </c>
      <c r="D32" s="1">
        <v>150</v>
      </c>
      <c r="E32" s="13">
        <v>23453</v>
      </c>
      <c r="F32" s="10">
        <f t="shared" si="0"/>
        <v>3517950</v>
      </c>
      <c r="G32" s="14">
        <v>23922</v>
      </c>
      <c r="H32" s="11">
        <f t="shared" si="1"/>
        <v>3588300</v>
      </c>
      <c r="I32" s="15">
        <v>24640</v>
      </c>
      <c r="J32" s="12">
        <f t="shared" si="2"/>
        <v>3696000</v>
      </c>
      <c r="K32" s="16">
        <f t="shared" si="3"/>
        <v>24005</v>
      </c>
      <c r="L32" s="16">
        <f t="shared" si="4"/>
        <v>23922</v>
      </c>
      <c r="M32" s="16">
        <f t="shared" si="5"/>
        <v>24640</v>
      </c>
      <c r="N32" s="16">
        <f t="shared" si="6"/>
        <v>23453</v>
      </c>
      <c r="O32" s="17">
        <f t="shared" si="7"/>
        <v>1729051.8121414408</v>
      </c>
      <c r="P32" s="18" t="s">
        <v>90</v>
      </c>
    </row>
    <row r="33" spans="1:16" ht="25.5" x14ac:dyDescent="0.25">
      <c r="A33" s="1">
        <v>31</v>
      </c>
      <c r="B33" s="2" t="s">
        <v>36</v>
      </c>
      <c r="C33" s="3" t="s">
        <v>2</v>
      </c>
      <c r="D33" s="1">
        <v>300</v>
      </c>
      <c r="E33" s="13">
        <v>19000</v>
      </c>
      <c r="F33" s="10">
        <f t="shared" si="0"/>
        <v>5700000</v>
      </c>
      <c r="G33" s="14">
        <v>19380</v>
      </c>
      <c r="H33" s="11">
        <f t="shared" si="1"/>
        <v>5814000</v>
      </c>
      <c r="I33" s="15">
        <v>19961</v>
      </c>
      <c r="J33" s="12">
        <f t="shared" si="2"/>
        <v>5988300</v>
      </c>
      <c r="K33" s="16">
        <f t="shared" si="3"/>
        <v>19447</v>
      </c>
      <c r="L33" s="16">
        <f t="shared" si="4"/>
        <v>19380</v>
      </c>
      <c r="M33" s="16">
        <f t="shared" si="5"/>
        <v>19961</v>
      </c>
      <c r="N33" s="16">
        <f t="shared" si="6"/>
        <v>19000</v>
      </c>
      <c r="O33" s="17">
        <f t="shared" si="7"/>
        <v>2811046.6300602271</v>
      </c>
      <c r="P33" s="18" t="s">
        <v>90</v>
      </c>
    </row>
    <row r="34" spans="1:16" x14ac:dyDescent="0.25">
      <c r="A34" s="1">
        <v>32</v>
      </c>
      <c r="B34" s="2" t="s">
        <v>37</v>
      </c>
      <c r="C34" s="3" t="s">
        <v>2</v>
      </c>
      <c r="D34" s="1">
        <v>1000</v>
      </c>
      <c r="E34" s="13">
        <v>13200</v>
      </c>
      <c r="F34" s="10">
        <f t="shared" si="0"/>
        <v>13200000</v>
      </c>
      <c r="G34" s="14">
        <v>14136</v>
      </c>
      <c r="H34" s="11">
        <f t="shared" si="1"/>
        <v>14136000</v>
      </c>
      <c r="I34" s="15">
        <v>14560</v>
      </c>
      <c r="J34" s="12">
        <f t="shared" si="2"/>
        <v>14560000</v>
      </c>
      <c r="K34" s="16">
        <f t="shared" si="3"/>
        <v>13965.333333333334</v>
      </c>
      <c r="L34" s="16">
        <f t="shared" si="4"/>
        <v>14136</v>
      </c>
      <c r="M34" s="16">
        <f t="shared" si="5"/>
        <v>14560</v>
      </c>
      <c r="N34" s="16">
        <f t="shared" si="6"/>
        <v>13200</v>
      </c>
      <c r="O34" s="17">
        <f t="shared" si="7"/>
        <v>6695629.0844510319</v>
      </c>
      <c r="P34" s="18" t="s">
        <v>90</v>
      </c>
    </row>
    <row r="35" spans="1:16" x14ac:dyDescent="0.25">
      <c r="A35" s="1">
        <v>33</v>
      </c>
      <c r="B35" s="2" t="s">
        <v>38</v>
      </c>
      <c r="C35" s="3" t="s">
        <v>2</v>
      </c>
      <c r="D35" s="1">
        <v>3000</v>
      </c>
      <c r="E35" s="13">
        <v>400</v>
      </c>
      <c r="F35" s="10">
        <f t="shared" si="0"/>
        <v>1200000</v>
      </c>
      <c r="G35" s="14">
        <v>408</v>
      </c>
      <c r="H35" s="11">
        <f t="shared" si="1"/>
        <v>1224000</v>
      </c>
      <c r="I35" s="15">
        <v>420</v>
      </c>
      <c r="J35" s="12">
        <f t="shared" si="2"/>
        <v>1260000</v>
      </c>
      <c r="K35" s="16">
        <f t="shared" si="3"/>
        <v>409.33333333333331</v>
      </c>
      <c r="L35" s="16">
        <f t="shared" si="4"/>
        <v>408</v>
      </c>
      <c r="M35" s="16">
        <f t="shared" si="5"/>
        <v>420</v>
      </c>
      <c r="N35" s="16">
        <f t="shared" si="6"/>
        <v>400</v>
      </c>
      <c r="O35" s="17">
        <f t="shared" si="7"/>
        <v>593604.30127606052</v>
      </c>
      <c r="P35" s="18" t="s">
        <v>90</v>
      </c>
    </row>
    <row r="36" spans="1:16" x14ac:dyDescent="0.25">
      <c r="A36" s="1">
        <v>34</v>
      </c>
      <c r="B36" s="2" t="s">
        <v>39</v>
      </c>
      <c r="C36" s="3" t="s">
        <v>2</v>
      </c>
      <c r="D36" s="1">
        <v>7000</v>
      </c>
      <c r="E36" s="13">
        <v>600</v>
      </c>
      <c r="F36" s="10">
        <f t="shared" si="0"/>
        <v>4200000</v>
      </c>
      <c r="G36" s="14">
        <v>612</v>
      </c>
      <c r="H36" s="11">
        <f t="shared" si="1"/>
        <v>4284000</v>
      </c>
      <c r="I36" s="15">
        <v>630</v>
      </c>
      <c r="J36" s="12">
        <f t="shared" si="2"/>
        <v>4410000</v>
      </c>
      <c r="K36" s="16">
        <f t="shared" si="3"/>
        <v>614</v>
      </c>
      <c r="L36" s="16">
        <f t="shared" si="4"/>
        <v>612</v>
      </c>
      <c r="M36" s="16">
        <f t="shared" si="5"/>
        <v>630</v>
      </c>
      <c r="N36" s="16">
        <f t="shared" si="6"/>
        <v>600</v>
      </c>
      <c r="O36" s="17">
        <f t="shared" si="7"/>
        <v>2078016.0847140332</v>
      </c>
      <c r="P36" s="18" t="s">
        <v>90</v>
      </c>
    </row>
    <row r="37" spans="1:16" x14ac:dyDescent="0.25">
      <c r="A37" s="1">
        <v>35</v>
      </c>
      <c r="B37" s="2" t="s">
        <v>40</v>
      </c>
      <c r="C37" s="3" t="s">
        <v>2</v>
      </c>
      <c r="D37" s="1">
        <v>50</v>
      </c>
      <c r="E37" s="13">
        <v>47000</v>
      </c>
      <c r="F37" s="10">
        <f t="shared" si="0"/>
        <v>2350000</v>
      </c>
      <c r="G37" s="14">
        <v>48328</v>
      </c>
      <c r="H37" s="11">
        <f t="shared" si="1"/>
        <v>2416400</v>
      </c>
      <c r="I37" s="15">
        <v>49777</v>
      </c>
      <c r="J37" s="12">
        <f t="shared" si="2"/>
        <v>2488850</v>
      </c>
      <c r="K37" s="16">
        <f t="shared" si="3"/>
        <v>48368.333333333336</v>
      </c>
      <c r="L37" s="16">
        <f t="shared" si="4"/>
        <v>48328</v>
      </c>
      <c r="M37" s="16">
        <f t="shared" si="5"/>
        <v>49777</v>
      </c>
      <c r="N37" s="16">
        <f t="shared" si="6"/>
        <v>47000</v>
      </c>
      <c r="O37" s="17">
        <f t="shared" si="7"/>
        <v>1144022.292816709</v>
      </c>
      <c r="P37" s="18" t="s">
        <v>90</v>
      </c>
    </row>
    <row r="38" spans="1:16" ht="25.5" x14ac:dyDescent="0.25">
      <c r="A38" s="1">
        <v>36</v>
      </c>
      <c r="B38" s="2" t="s">
        <v>41</v>
      </c>
      <c r="C38" s="3" t="s">
        <v>2</v>
      </c>
      <c r="D38" s="1">
        <v>61</v>
      </c>
      <c r="E38" s="13">
        <v>11800</v>
      </c>
      <c r="F38" s="10">
        <f t="shared" si="0"/>
        <v>719800</v>
      </c>
      <c r="G38" s="14">
        <v>12384</v>
      </c>
      <c r="H38" s="11">
        <f t="shared" si="1"/>
        <v>755424</v>
      </c>
      <c r="I38" s="15">
        <v>12756</v>
      </c>
      <c r="J38" s="12">
        <f t="shared" si="2"/>
        <v>778116</v>
      </c>
      <c r="K38" s="16">
        <f t="shared" si="3"/>
        <v>12313.333333333334</v>
      </c>
      <c r="L38" s="16">
        <f t="shared" si="4"/>
        <v>12384</v>
      </c>
      <c r="M38" s="16">
        <f t="shared" si="5"/>
        <v>12756</v>
      </c>
      <c r="N38" s="16">
        <f t="shared" si="6"/>
        <v>11800</v>
      </c>
      <c r="O38" s="17">
        <f t="shared" si="7"/>
        <v>355500.99470713158</v>
      </c>
      <c r="P38" s="18" t="s">
        <v>90</v>
      </c>
    </row>
    <row r="39" spans="1:16" ht="25.5" x14ac:dyDescent="0.25">
      <c r="A39" s="1">
        <v>37</v>
      </c>
      <c r="B39" s="2" t="s">
        <v>42</v>
      </c>
      <c r="C39" s="3" t="s">
        <v>2</v>
      </c>
      <c r="D39" s="1">
        <v>100</v>
      </c>
      <c r="E39" s="13">
        <v>11786</v>
      </c>
      <c r="F39" s="10">
        <f t="shared" si="0"/>
        <v>1178600</v>
      </c>
      <c r="G39" s="14">
        <v>12022</v>
      </c>
      <c r="H39" s="11">
        <f t="shared" si="1"/>
        <v>1202200</v>
      </c>
      <c r="I39" s="15">
        <v>12383</v>
      </c>
      <c r="J39" s="12">
        <f t="shared" si="2"/>
        <v>1238300</v>
      </c>
      <c r="K39" s="16">
        <f t="shared" si="3"/>
        <v>12063.666666666666</v>
      </c>
      <c r="L39" s="16">
        <f t="shared" si="4"/>
        <v>12022</v>
      </c>
      <c r="M39" s="16">
        <f t="shared" si="5"/>
        <v>12383</v>
      </c>
      <c r="N39" s="16">
        <f t="shared" si="6"/>
        <v>11786</v>
      </c>
      <c r="O39" s="17">
        <f t="shared" si="7"/>
        <v>577312.82302626886</v>
      </c>
      <c r="P39" s="18" t="s">
        <v>90</v>
      </c>
    </row>
    <row r="40" spans="1:16" x14ac:dyDescent="0.25">
      <c r="A40" s="1">
        <v>38</v>
      </c>
      <c r="B40" s="2" t="s">
        <v>43</v>
      </c>
      <c r="C40" s="3" t="s">
        <v>2</v>
      </c>
      <c r="D40" s="1">
        <v>25</v>
      </c>
      <c r="E40" s="13">
        <v>34351</v>
      </c>
      <c r="F40" s="10">
        <f t="shared" si="0"/>
        <v>858775</v>
      </c>
      <c r="G40" s="14">
        <v>35038</v>
      </c>
      <c r="H40" s="11">
        <f t="shared" si="1"/>
        <v>875950</v>
      </c>
      <c r="I40" s="15">
        <v>36089</v>
      </c>
      <c r="J40" s="12">
        <f t="shared" si="2"/>
        <v>902225</v>
      </c>
      <c r="K40" s="16">
        <f t="shared" si="3"/>
        <v>35159.333333333336</v>
      </c>
      <c r="L40" s="16">
        <f t="shared" si="4"/>
        <v>35038</v>
      </c>
      <c r="M40" s="16">
        <f t="shared" si="5"/>
        <v>36089</v>
      </c>
      <c r="N40" s="16">
        <f t="shared" si="6"/>
        <v>34351</v>
      </c>
      <c r="O40" s="17">
        <f t="shared" si="7"/>
        <v>407731.17502815503</v>
      </c>
      <c r="P40" s="18" t="s">
        <v>90</v>
      </c>
    </row>
    <row r="41" spans="1:16" x14ac:dyDescent="0.25">
      <c r="A41" s="1">
        <v>39</v>
      </c>
      <c r="B41" s="2" t="s">
        <v>44</v>
      </c>
      <c r="C41" s="3" t="s">
        <v>2</v>
      </c>
      <c r="D41" s="1">
        <v>950</v>
      </c>
      <c r="E41" s="13">
        <v>6515</v>
      </c>
      <c r="F41" s="10">
        <f t="shared" si="0"/>
        <v>6189250</v>
      </c>
      <c r="G41" s="14">
        <v>6645</v>
      </c>
      <c r="H41" s="11">
        <f t="shared" si="1"/>
        <v>6312750</v>
      </c>
      <c r="I41" s="15">
        <v>6844</v>
      </c>
      <c r="J41" s="12">
        <f t="shared" si="2"/>
        <v>6501800</v>
      </c>
      <c r="K41" s="16">
        <f t="shared" si="3"/>
        <v>6668</v>
      </c>
      <c r="L41" s="16">
        <f t="shared" si="4"/>
        <v>6645</v>
      </c>
      <c r="M41" s="16">
        <f t="shared" si="5"/>
        <v>6844</v>
      </c>
      <c r="N41" s="16">
        <f t="shared" si="6"/>
        <v>6515</v>
      </c>
      <c r="O41" s="17">
        <f t="shared" si="7"/>
        <v>3059334.7228239933</v>
      </c>
      <c r="P41" s="18" t="s">
        <v>90</v>
      </c>
    </row>
    <row r="42" spans="1:16" ht="25.5" x14ac:dyDescent="0.25">
      <c r="A42" s="1">
        <v>40</v>
      </c>
      <c r="B42" s="2" t="s">
        <v>45</v>
      </c>
      <c r="C42" s="3" t="s">
        <v>2</v>
      </c>
      <c r="D42" s="1">
        <v>30</v>
      </c>
      <c r="E42" s="13">
        <v>12556</v>
      </c>
      <c r="F42" s="10">
        <f t="shared" si="0"/>
        <v>376680</v>
      </c>
      <c r="G42" s="14">
        <v>12807</v>
      </c>
      <c r="H42" s="11">
        <f t="shared" si="1"/>
        <v>384210</v>
      </c>
      <c r="I42" s="15">
        <v>13191</v>
      </c>
      <c r="J42" s="12">
        <f t="shared" si="2"/>
        <v>395730</v>
      </c>
      <c r="K42" s="16">
        <f t="shared" si="3"/>
        <v>12851.333333333334</v>
      </c>
      <c r="L42" s="16">
        <f t="shared" si="4"/>
        <v>12807</v>
      </c>
      <c r="M42" s="16">
        <f t="shared" si="5"/>
        <v>13191</v>
      </c>
      <c r="N42" s="16">
        <f t="shared" si="6"/>
        <v>12556</v>
      </c>
      <c r="O42" s="17">
        <f t="shared" si="7"/>
        <v>180099.23905380612</v>
      </c>
      <c r="P42" s="18" t="s">
        <v>90</v>
      </c>
    </row>
    <row r="43" spans="1:16" ht="25.5" x14ac:dyDescent="0.25">
      <c r="A43" s="1">
        <v>41</v>
      </c>
      <c r="B43" s="2" t="s">
        <v>46</v>
      </c>
      <c r="C43" s="3" t="s">
        <v>2</v>
      </c>
      <c r="D43" s="1">
        <v>200</v>
      </c>
      <c r="E43" s="13">
        <v>35000</v>
      </c>
      <c r="F43" s="10">
        <f t="shared" si="0"/>
        <v>7000000</v>
      </c>
      <c r="G43" s="14">
        <v>35700</v>
      </c>
      <c r="H43" s="11">
        <f t="shared" si="1"/>
        <v>7140000</v>
      </c>
      <c r="I43" s="15">
        <v>36771</v>
      </c>
      <c r="J43" s="12">
        <f t="shared" si="2"/>
        <v>7354200</v>
      </c>
      <c r="K43" s="16">
        <f t="shared" si="3"/>
        <v>35823.666666666664</v>
      </c>
      <c r="L43" s="16">
        <f t="shared" si="4"/>
        <v>35700</v>
      </c>
      <c r="M43" s="16">
        <f t="shared" si="5"/>
        <v>36771</v>
      </c>
      <c r="N43" s="16">
        <f t="shared" si="6"/>
        <v>35000</v>
      </c>
      <c r="O43" s="17">
        <f t="shared" si="7"/>
        <v>3446312.9752613241</v>
      </c>
      <c r="P43" s="18" t="s">
        <v>90</v>
      </c>
    </row>
    <row r="44" spans="1:16" ht="25.5" x14ac:dyDescent="0.25">
      <c r="A44" s="1">
        <v>42</v>
      </c>
      <c r="B44" s="2" t="s">
        <v>47</v>
      </c>
      <c r="C44" s="3" t="s">
        <v>2</v>
      </c>
      <c r="D44" s="1">
        <v>20</v>
      </c>
      <c r="E44" s="13">
        <v>22600</v>
      </c>
      <c r="F44" s="10">
        <f t="shared" si="0"/>
        <v>452000</v>
      </c>
      <c r="G44" s="14">
        <v>23052</v>
      </c>
      <c r="H44" s="11">
        <f t="shared" si="1"/>
        <v>461040</v>
      </c>
      <c r="I44" s="15">
        <v>23744</v>
      </c>
      <c r="J44" s="12">
        <f t="shared" si="2"/>
        <v>474880</v>
      </c>
      <c r="K44" s="16">
        <f t="shared" si="3"/>
        <v>23132</v>
      </c>
      <c r="L44" s="16">
        <f t="shared" si="4"/>
        <v>23052</v>
      </c>
      <c r="M44" s="16">
        <f t="shared" si="5"/>
        <v>23744</v>
      </c>
      <c r="N44" s="16">
        <f t="shared" si="6"/>
        <v>22600</v>
      </c>
      <c r="O44" s="17">
        <f t="shared" si="7"/>
        <v>212335.44924048835</v>
      </c>
      <c r="P44" s="18" t="s">
        <v>90</v>
      </c>
    </row>
    <row r="45" spans="1:16" ht="25.5" x14ac:dyDescent="0.25">
      <c r="A45" s="1">
        <v>43</v>
      </c>
      <c r="B45" s="2" t="s">
        <v>48</v>
      </c>
      <c r="C45" s="3" t="s">
        <v>2</v>
      </c>
      <c r="D45" s="1">
        <v>40</v>
      </c>
      <c r="E45" s="13">
        <v>6515</v>
      </c>
      <c r="F45" s="10">
        <f t="shared" si="0"/>
        <v>260600</v>
      </c>
      <c r="G45" s="14">
        <v>6645</v>
      </c>
      <c r="H45" s="11">
        <f t="shared" si="1"/>
        <v>265800</v>
      </c>
      <c r="I45" s="15">
        <v>6844</v>
      </c>
      <c r="J45" s="12">
        <f t="shared" si="2"/>
        <v>273760</v>
      </c>
      <c r="K45" s="16">
        <f t="shared" si="3"/>
        <v>6668</v>
      </c>
      <c r="L45" s="16">
        <f t="shared" si="4"/>
        <v>6645</v>
      </c>
      <c r="M45" s="16">
        <f t="shared" si="5"/>
        <v>6844</v>
      </c>
      <c r="N45" s="16">
        <f t="shared" si="6"/>
        <v>6515</v>
      </c>
      <c r="O45" s="17">
        <f t="shared" si="7"/>
        <v>125685.30172044781</v>
      </c>
      <c r="P45" s="18" t="s">
        <v>90</v>
      </c>
    </row>
    <row r="46" spans="1:16" ht="25.5" x14ac:dyDescent="0.25">
      <c r="A46" s="1">
        <v>44</v>
      </c>
      <c r="B46" s="2" t="s">
        <v>49</v>
      </c>
      <c r="C46" s="3" t="s">
        <v>2</v>
      </c>
      <c r="D46" s="1">
        <v>30</v>
      </c>
      <c r="E46" s="13">
        <v>192849</v>
      </c>
      <c r="F46" s="10">
        <f t="shared" si="0"/>
        <v>5785470</v>
      </c>
      <c r="G46" s="14">
        <v>196706</v>
      </c>
      <c r="H46" s="11">
        <f t="shared" si="1"/>
        <v>5901180</v>
      </c>
      <c r="I46" s="15">
        <v>202607</v>
      </c>
      <c r="J46" s="12">
        <f t="shared" si="2"/>
        <v>6078210</v>
      </c>
      <c r="K46" s="16">
        <f t="shared" si="3"/>
        <v>197387.33333333334</v>
      </c>
      <c r="L46" s="16">
        <f t="shared" si="4"/>
        <v>196706</v>
      </c>
      <c r="M46" s="16">
        <f t="shared" si="5"/>
        <v>202607</v>
      </c>
      <c r="N46" s="16">
        <f t="shared" si="6"/>
        <v>192849</v>
      </c>
      <c r="O46" s="17">
        <f t="shared" si="7"/>
        <v>2766177.0467819734</v>
      </c>
      <c r="P46" s="18" t="s">
        <v>90</v>
      </c>
    </row>
    <row r="47" spans="1:16" ht="25.5" x14ac:dyDescent="0.25">
      <c r="A47" s="1">
        <v>45</v>
      </c>
      <c r="B47" s="2" t="s">
        <v>50</v>
      </c>
      <c r="C47" s="3" t="s">
        <v>2</v>
      </c>
      <c r="D47" s="1">
        <v>90</v>
      </c>
      <c r="E47" s="13">
        <v>80546</v>
      </c>
      <c r="F47" s="10">
        <f t="shared" si="0"/>
        <v>7249140</v>
      </c>
      <c r="G47" s="14">
        <v>82157</v>
      </c>
      <c r="H47" s="11">
        <f t="shared" si="1"/>
        <v>7394130</v>
      </c>
      <c r="I47" s="15">
        <v>84622</v>
      </c>
      <c r="J47" s="12">
        <f t="shared" si="2"/>
        <v>7615980</v>
      </c>
      <c r="K47" s="16">
        <f t="shared" si="3"/>
        <v>82441.666666666672</v>
      </c>
      <c r="L47" s="16">
        <f t="shared" si="4"/>
        <v>82157</v>
      </c>
      <c r="M47" s="16">
        <f t="shared" si="5"/>
        <v>84622</v>
      </c>
      <c r="N47" s="16">
        <f t="shared" si="6"/>
        <v>80546</v>
      </c>
      <c r="O47" s="17">
        <f t="shared" si="7"/>
        <v>3546762.5694242348</v>
      </c>
      <c r="P47" s="18" t="s">
        <v>90</v>
      </c>
    </row>
    <row r="48" spans="1:16" ht="38.25" x14ac:dyDescent="0.25">
      <c r="A48" s="1">
        <v>46</v>
      </c>
      <c r="B48" s="2" t="s">
        <v>51</v>
      </c>
      <c r="C48" s="3" t="s">
        <v>2</v>
      </c>
      <c r="D48" s="1">
        <v>10</v>
      </c>
      <c r="E48" s="13">
        <v>1610920</v>
      </c>
      <c r="F48" s="10">
        <f t="shared" si="0"/>
        <v>16109200</v>
      </c>
      <c r="G48" s="14">
        <v>1643138</v>
      </c>
      <c r="H48" s="11">
        <f t="shared" si="1"/>
        <v>16431380</v>
      </c>
      <c r="I48" s="15">
        <v>1692433</v>
      </c>
      <c r="J48" s="12">
        <f t="shared" si="2"/>
        <v>16924330</v>
      </c>
      <c r="K48" s="16">
        <f t="shared" si="3"/>
        <v>1648830.3333333333</v>
      </c>
      <c r="L48" s="16">
        <f t="shared" si="4"/>
        <v>1643138</v>
      </c>
      <c r="M48" s="16">
        <f t="shared" si="5"/>
        <v>1692433</v>
      </c>
      <c r="N48" s="16">
        <f t="shared" si="6"/>
        <v>1610920</v>
      </c>
      <c r="O48" s="17">
        <f t="shared" si="7"/>
        <v>7163794.6663137237</v>
      </c>
      <c r="P48" s="18" t="s">
        <v>90</v>
      </c>
    </row>
    <row r="49" spans="1:16" ht="25.5" x14ac:dyDescent="0.25">
      <c r="A49" s="1">
        <v>47</v>
      </c>
      <c r="B49" s="2" t="s">
        <v>52</v>
      </c>
      <c r="C49" s="3" t="s">
        <v>2</v>
      </c>
      <c r="D49" s="1">
        <v>20</v>
      </c>
      <c r="E49" s="13">
        <v>400000</v>
      </c>
      <c r="F49" s="10">
        <f t="shared" si="0"/>
        <v>8000000</v>
      </c>
      <c r="G49" s="14">
        <v>456696</v>
      </c>
      <c r="H49" s="11">
        <f t="shared" si="1"/>
        <v>9133920</v>
      </c>
      <c r="I49" s="15">
        <v>470397</v>
      </c>
      <c r="J49" s="12">
        <f t="shared" si="2"/>
        <v>9407940</v>
      </c>
      <c r="K49" s="16">
        <f t="shared" si="3"/>
        <v>442364.33333333331</v>
      </c>
      <c r="L49" s="16">
        <f t="shared" si="4"/>
        <v>456696</v>
      </c>
      <c r="M49" s="16">
        <f t="shared" si="5"/>
        <v>470397</v>
      </c>
      <c r="N49" s="16">
        <f t="shared" si="6"/>
        <v>400000</v>
      </c>
      <c r="O49" s="17">
        <f t="shared" si="7"/>
        <v>3996411.864240001</v>
      </c>
      <c r="P49" s="18" t="s">
        <v>90</v>
      </c>
    </row>
    <row r="50" spans="1:16" ht="25.5" x14ac:dyDescent="0.25">
      <c r="A50" s="1">
        <v>48</v>
      </c>
      <c r="B50" s="2" t="s">
        <v>53</v>
      </c>
      <c r="C50" s="3" t="s">
        <v>2</v>
      </c>
      <c r="D50" s="1">
        <v>40</v>
      </c>
      <c r="E50" s="13">
        <v>127926</v>
      </c>
      <c r="F50" s="10">
        <f t="shared" si="0"/>
        <v>5117040</v>
      </c>
      <c r="G50" s="14">
        <v>130485</v>
      </c>
      <c r="H50" s="11">
        <f t="shared" si="1"/>
        <v>5219400</v>
      </c>
      <c r="I50" s="15">
        <v>134399</v>
      </c>
      <c r="J50" s="12">
        <f t="shared" si="2"/>
        <v>5375960</v>
      </c>
      <c r="K50" s="16">
        <f t="shared" si="3"/>
        <v>130936.66666666667</v>
      </c>
      <c r="L50" s="16">
        <f t="shared" si="4"/>
        <v>130485</v>
      </c>
      <c r="M50" s="16">
        <f t="shared" si="5"/>
        <v>134399</v>
      </c>
      <c r="N50" s="16">
        <f t="shared" si="6"/>
        <v>127926</v>
      </c>
      <c r="O50" s="17">
        <f t="shared" si="7"/>
        <v>2467967.912960053</v>
      </c>
      <c r="P50" s="18" t="s">
        <v>90</v>
      </c>
    </row>
    <row r="51" spans="1:16" ht="25.5" x14ac:dyDescent="0.25">
      <c r="A51" s="1">
        <v>49</v>
      </c>
      <c r="B51" s="2" t="s">
        <v>54</v>
      </c>
      <c r="C51" s="3" t="s">
        <v>2</v>
      </c>
      <c r="D51" s="1">
        <v>800</v>
      </c>
      <c r="E51" s="13">
        <v>24756</v>
      </c>
      <c r="F51" s="10">
        <f t="shared" si="0"/>
        <v>19804800</v>
      </c>
      <c r="G51" s="14">
        <v>25251</v>
      </c>
      <c r="H51" s="11">
        <f t="shared" si="1"/>
        <v>20200800</v>
      </c>
      <c r="I51" s="15">
        <v>26009</v>
      </c>
      <c r="J51" s="12">
        <f t="shared" si="2"/>
        <v>20807200</v>
      </c>
      <c r="K51" s="16">
        <f t="shared" si="3"/>
        <v>25338.666666666668</v>
      </c>
      <c r="L51" s="16">
        <f t="shared" si="4"/>
        <v>25251</v>
      </c>
      <c r="M51" s="16">
        <f t="shared" si="5"/>
        <v>26009</v>
      </c>
      <c r="N51" s="16">
        <f t="shared" si="6"/>
        <v>24756</v>
      </c>
      <c r="O51" s="17">
        <f t="shared" si="7"/>
        <v>9787718.4510622993</v>
      </c>
      <c r="P51" s="18" t="s">
        <v>90</v>
      </c>
    </row>
    <row r="52" spans="1:16" x14ac:dyDescent="0.25">
      <c r="A52" s="1">
        <v>50</v>
      </c>
      <c r="B52" s="2" t="s">
        <v>55</v>
      </c>
      <c r="C52" s="3" t="s">
        <v>2</v>
      </c>
      <c r="D52" s="1">
        <v>100</v>
      </c>
      <c r="E52" s="13">
        <v>40000</v>
      </c>
      <c r="F52" s="10">
        <f t="shared" si="0"/>
        <v>4000000</v>
      </c>
      <c r="G52" s="14">
        <v>40800</v>
      </c>
      <c r="H52" s="11">
        <f t="shared" si="1"/>
        <v>4080000</v>
      </c>
      <c r="I52" s="15">
        <v>42024</v>
      </c>
      <c r="J52" s="12">
        <f t="shared" si="2"/>
        <v>4202400</v>
      </c>
      <c r="K52" s="16">
        <f t="shared" si="3"/>
        <v>40941.333333333336</v>
      </c>
      <c r="L52" s="16">
        <f t="shared" si="4"/>
        <v>40800</v>
      </c>
      <c r="M52" s="16">
        <f t="shared" si="5"/>
        <v>42024</v>
      </c>
      <c r="N52" s="16">
        <f t="shared" si="6"/>
        <v>40000</v>
      </c>
      <c r="O52" s="17">
        <f t="shared" si="7"/>
        <v>1959294.0739756655</v>
      </c>
      <c r="P52" s="18" t="s">
        <v>90</v>
      </c>
    </row>
    <row r="53" spans="1:16" x14ac:dyDescent="0.25">
      <c r="A53" s="1">
        <v>51</v>
      </c>
      <c r="B53" s="2" t="s">
        <v>56</v>
      </c>
      <c r="C53" s="3" t="s">
        <v>2</v>
      </c>
      <c r="D53" s="1">
        <v>10</v>
      </c>
      <c r="E53" s="13">
        <v>35000</v>
      </c>
      <c r="F53" s="10">
        <f t="shared" si="0"/>
        <v>350000</v>
      </c>
      <c r="G53" s="14">
        <v>35700</v>
      </c>
      <c r="H53" s="11">
        <f t="shared" si="1"/>
        <v>357000</v>
      </c>
      <c r="I53" s="15">
        <v>36771</v>
      </c>
      <c r="J53" s="12">
        <f t="shared" si="2"/>
        <v>367710</v>
      </c>
      <c r="K53" s="16">
        <f t="shared" si="3"/>
        <v>35823.666666666664</v>
      </c>
      <c r="L53" s="16">
        <f t="shared" si="4"/>
        <v>35700</v>
      </c>
      <c r="M53" s="16">
        <f t="shared" si="5"/>
        <v>36771</v>
      </c>
      <c r="N53" s="16">
        <f t="shared" si="6"/>
        <v>35000</v>
      </c>
      <c r="O53" s="17">
        <f t="shared" si="7"/>
        <v>155645.74807735675</v>
      </c>
      <c r="P53" s="18" t="s">
        <v>90</v>
      </c>
    </row>
    <row r="54" spans="1:16" x14ac:dyDescent="0.25">
      <c r="A54" s="1">
        <v>52</v>
      </c>
      <c r="B54" s="2" t="s">
        <v>57</v>
      </c>
      <c r="C54" s="3" t="s">
        <v>2</v>
      </c>
      <c r="D54" s="1">
        <v>45</v>
      </c>
      <c r="E54" s="13">
        <v>7107</v>
      </c>
      <c r="F54" s="10">
        <f t="shared" si="0"/>
        <v>319815</v>
      </c>
      <c r="G54" s="14">
        <v>7249</v>
      </c>
      <c r="H54" s="11">
        <f t="shared" si="1"/>
        <v>326205</v>
      </c>
      <c r="I54" s="15">
        <v>7467</v>
      </c>
      <c r="J54" s="12">
        <f t="shared" si="2"/>
        <v>336015</v>
      </c>
      <c r="K54" s="16">
        <f t="shared" si="3"/>
        <v>7274.333333333333</v>
      </c>
      <c r="L54" s="16">
        <f t="shared" si="4"/>
        <v>7249</v>
      </c>
      <c r="M54" s="16">
        <f t="shared" si="5"/>
        <v>7467</v>
      </c>
      <c r="N54" s="16">
        <f t="shared" si="6"/>
        <v>7107</v>
      </c>
      <c r="O54" s="17">
        <f t="shared" si="7"/>
        <v>154691.49637856634</v>
      </c>
      <c r="P54" s="18" t="s">
        <v>90</v>
      </c>
    </row>
    <row r="55" spans="1:16" x14ac:dyDescent="0.25">
      <c r="A55" s="1">
        <v>53</v>
      </c>
      <c r="B55" s="2" t="s">
        <v>58</v>
      </c>
      <c r="C55" s="3" t="s">
        <v>2</v>
      </c>
      <c r="D55" s="1">
        <v>80</v>
      </c>
      <c r="E55" s="13">
        <v>25000</v>
      </c>
      <c r="F55" s="10">
        <f t="shared" si="0"/>
        <v>2000000</v>
      </c>
      <c r="G55" s="14">
        <v>25500</v>
      </c>
      <c r="H55" s="11">
        <f t="shared" si="1"/>
        <v>2040000</v>
      </c>
      <c r="I55" s="15">
        <v>26265</v>
      </c>
      <c r="J55" s="12">
        <f t="shared" si="2"/>
        <v>2101200</v>
      </c>
      <c r="K55" s="16">
        <f t="shared" si="3"/>
        <v>25588.333333333332</v>
      </c>
      <c r="L55" s="16">
        <f t="shared" si="4"/>
        <v>25500</v>
      </c>
      <c r="M55" s="16">
        <f t="shared" si="5"/>
        <v>26265</v>
      </c>
      <c r="N55" s="16">
        <f t="shared" si="6"/>
        <v>25000</v>
      </c>
      <c r="O55" s="17">
        <f t="shared" si="7"/>
        <v>977140.14216794923</v>
      </c>
      <c r="P55" s="18" t="s">
        <v>90</v>
      </c>
    </row>
    <row r="56" spans="1:16" x14ac:dyDescent="0.25">
      <c r="A56" s="1">
        <v>54</v>
      </c>
      <c r="B56" s="2" t="s">
        <v>59</v>
      </c>
      <c r="C56" s="3" t="s">
        <v>2</v>
      </c>
      <c r="D56" s="1">
        <v>20</v>
      </c>
      <c r="E56" s="13">
        <v>112528</v>
      </c>
      <c r="F56" s="10">
        <f t="shared" si="0"/>
        <v>2250560</v>
      </c>
      <c r="G56" s="14">
        <v>114778</v>
      </c>
      <c r="H56" s="11">
        <f t="shared" si="1"/>
        <v>2295560</v>
      </c>
      <c r="I56" s="15">
        <v>118221</v>
      </c>
      <c r="J56" s="12">
        <f t="shared" si="2"/>
        <v>2364420</v>
      </c>
      <c r="K56" s="16">
        <f t="shared" si="3"/>
        <v>115175.66666666667</v>
      </c>
      <c r="L56" s="16">
        <f t="shared" si="4"/>
        <v>114778</v>
      </c>
      <c r="M56" s="16">
        <f t="shared" si="5"/>
        <v>118221</v>
      </c>
      <c r="N56" s="16">
        <f t="shared" si="6"/>
        <v>112528</v>
      </c>
      <c r="O56" s="17">
        <f t="shared" si="7"/>
        <v>1057240.4360018775</v>
      </c>
      <c r="P56" s="18" t="s">
        <v>90</v>
      </c>
    </row>
    <row r="57" spans="1:16" x14ac:dyDescent="0.25">
      <c r="A57" s="1">
        <v>55</v>
      </c>
      <c r="B57" s="2" t="s">
        <v>60</v>
      </c>
      <c r="C57" s="3" t="s">
        <v>2</v>
      </c>
      <c r="D57" s="1">
        <v>15</v>
      </c>
      <c r="E57" s="13">
        <v>59225</v>
      </c>
      <c r="F57" s="10">
        <f t="shared" si="0"/>
        <v>888375</v>
      </c>
      <c r="G57" s="14">
        <v>60410</v>
      </c>
      <c r="H57" s="11">
        <f t="shared" si="1"/>
        <v>906150</v>
      </c>
      <c r="I57" s="15">
        <v>62222</v>
      </c>
      <c r="J57" s="12">
        <f t="shared" si="2"/>
        <v>933330</v>
      </c>
      <c r="K57" s="16">
        <f t="shared" si="3"/>
        <v>60619</v>
      </c>
      <c r="L57" s="16">
        <f t="shared" si="4"/>
        <v>60410</v>
      </c>
      <c r="M57" s="16">
        <f t="shared" si="5"/>
        <v>62222</v>
      </c>
      <c r="N57" s="16">
        <f t="shared" si="6"/>
        <v>59225</v>
      </c>
      <c r="O57" s="17">
        <f t="shared" si="7"/>
        <v>409909.5868967204</v>
      </c>
      <c r="P57" s="18" t="s">
        <v>90</v>
      </c>
    </row>
    <row r="58" spans="1:16" x14ac:dyDescent="0.25">
      <c r="A58" s="1">
        <v>56</v>
      </c>
      <c r="B58" s="2" t="s">
        <v>61</v>
      </c>
      <c r="C58" s="3" t="s">
        <v>62</v>
      </c>
      <c r="D58" s="1">
        <v>500</v>
      </c>
      <c r="E58" s="13">
        <v>11000</v>
      </c>
      <c r="F58" s="10">
        <f t="shared" si="0"/>
        <v>5500000</v>
      </c>
      <c r="G58" s="14">
        <v>11961</v>
      </c>
      <c r="H58" s="11">
        <f t="shared" si="1"/>
        <v>5980500</v>
      </c>
      <c r="I58" s="15">
        <v>12320</v>
      </c>
      <c r="J58" s="12">
        <f t="shared" si="2"/>
        <v>6160000</v>
      </c>
      <c r="K58" s="16">
        <f t="shared" si="3"/>
        <v>11760.333333333334</v>
      </c>
      <c r="L58" s="16">
        <f t="shared" si="4"/>
        <v>11961</v>
      </c>
      <c r="M58" s="16">
        <f t="shared" si="5"/>
        <v>12320</v>
      </c>
      <c r="N58" s="16">
        <f t="shared" si="6"/>
        <v>11000</v>
      </c>
      <c r="O58" s="17">
        <f t="shared" si="7"/>
        <v>2810485.8544361615</v>
      </c>
      <c r="P58" s="18" t="s">
        <v>90</v>
      </c>
    </row>
    <row r="59" spans="1:16" ht="25.5" x14ac:dyDescent="0.25">
      <c r="A59" s="1">
        <v>57</v>
      </c>
      <c r="B59" s="2" t="s">
        <v>63</v>
      </c>
      <c r="C59" s="3" t="s">
        <v>2</v>
      </c>
      <c r="D59" s="1">
        <v>10</v>
      </c>
      <c r="E59" s="13">
        <v>90000</v>
      </c>
      <c r="F59" s="10">
        <f t="shared" si="0"/>
        <v>900000</v>
      </c>
      <c r="G59" s="14">
        <v>91800</v>
      </c>
      <c r="H59" s="11">
        <f t="shared" si="1"/>
        <v>918000</v>
      </c>
      <c r="I59" s="15">
        <v>94554</v>
      </c>
      <c r="J59" s="12">
        <f t="shared" si="2"/>
        <v>945540</v>
      </c>
      <c r="K59" s="16">
        <f t="shared" si="3"/>
        <v>92118</v>
      </c>
      <c r="L59" s="16">
        <f t="shared" si="4"/>
        <v>91800</v>
      </c>
      <c r="M59" s="16">
        <f t="shared" si="5"/>
        <v>94554</v>
      </c>
      <c r="N59" s="16">
        <f t="shared" si="6"/>
        <v>90000</v>
      </c>
      <c r="O59" s="17">
        <f t="shared" si="7"/>
        <v>400231.92362748878</v>
      </c>
      <c r="P59" s="18" t="s">
        <v>90</v>
      </c>
    </row>
    <row r="60" spans="1:16" ht="25.5" x14ac:dyDescent="0.25">
      <c r="A60" s="1">
        <v>58</v>
      </c>
      <c r="B60" s="2" t="s">
        <v>64</v>
      </c>
      <c r="C60" s="3" t="s">
        <v>2</v>
      </c>
      <c r="D60" s="1">
        <v>6</v>
      </c>
      <c r="E60" s="13">
        <v>270000</v>
      </c>
      <c r="F60" s="10">
        <f t="shared" si="0"/>
        <v>1620000</v>
      </c>
      <c r="G60" s="14">
        <v>311713</v>
      </c>
      <c r="H60" s="11">
        <f t="shared" si="1"/>
        <v>1870278</v>
      </c>
      <c r="I60" s="15">
        <v>321064</v>
      </c>
      <c r="J60" s="12">
        <f t="shared" si="2"/>
        <v>1926384</v>
      </c>
      <c r="K60" s="16">
        <f t="shared" si="3"/>
        <v>300925.66666666669</v>
      </c>
      <c r="L60" s="16">
        <f t="shared" si="4"/>
        <v>311713</v>
      </c>
      <c r="M60" s="16">
        <f t="shared" si="5"/>
        <v>321064</v>
      </c>
      <c r="N60" s="16">
        <f t="shared" si="6"/>
        <v>270000</v>
      </c>
      <c r="O60" s="17">
        <f t="shared" si="7"/>
        <v>712137.68853277247</v>
      </c>
      <c r="P60" s="18" t="s">
        <v>90</v>
      </c>
    </row>
    <row r="61" spans="1:16" x14ac:dyDescent="0.25">
      <c r="A61" s="1">
        <v>59</v>
      </c>
      <c r="B61" s="2" t="s">
        <v>65</v>
      </c>
      <c r="C61" s="3" t="s">
        <v>2</v>
      </c>
      <c r="D61" s="1">
        <v>15</v>
      </c>
      <c r="E61" s="13">
        <v>53000</v>
      </c>
      <c r="F61" s="10">
        <f t="shared" si="0"/>
        <v>795000</v>
      </c>
      <c r="G61" s="14">
        <v>54060</v>
      </c>
      <c r="H61" s="11">
        <f t="shared" si="1"/>
        <v>810900</v>
      </c>
      <c r="I61" s="15">
        <v>55682</v>
      </c>
      <c r="J61" s="12">
        <f t="shared" si="2"/>
        <v>835230</v>
      </c>
      <c r="K61" s="16">
        <f t="shared" si="3"/>
        <v>54247.333333333336</v>
      </c>
      <c r="L61" s="16">
        <f t="shared" si="4"/>
        <v>54060</v>
      </c>
      <c r="M61" s="16">
        <f t="shared" si="5"/>
        <v>55682</v>
      </c>
      <c r="N61" s="16">
        <f t="shared" si="6"/>
        <v>53000</v>
      </c>
      <c r="O61" s="17">
        <f t="shared" si="7"/>
        <v>366823.35636957473</v>
      </c>
      <c r="P61" s="18" t="s">
        <v>90</v>
      </c>
    </row>
    <row r="62" spans="1:16" x14ac:dyDescent="0.25">
      <c r="A62" s="1">
        <v>60</v>
      </c>
      <c r="B62" s="2" t="s">
        <v>66</v>
      </c>
      <c r="C62" s="3" t="s">
        <v>2</v>
      </c>
      <c r="D62" s="1">
        <v>15</v>
      </c>
      <c r="E62" s="13">
        <v>53000</v>
      </c>
      <c r="F62" s="10">
        <f t="shared" si="0"/>
        <v>795000</v>
      </c>
      <c r="G62" s="14">
        <v>54060</v>
      </c>
      <c r="H62" s="11">
        <f t="shared" si="1"/>
        <v>810900</v>
      </c>
      <c r="I62" s="15">
        <v>55682</v>
      </c>
      <c r="J62" s="12">
        <f t="shared" si="2"/>
        <v>835230</v>
      </c>
      <c r="K62" s="16">
        <f t="shared" si="3"/>
        <v>54247.333333333336</v>
      </c>
      <c r="L62" s="16">
        <f t="shared" si="4"/>
        <v>54060</v>
      </c>
      <c r="M62" s="16">
        <f t="shared" si="5"/>
        <v>55682</v>
      </c>
      <c r="N62" s="16">
        <f t="shared" si="6"/>
        <v>53000</v>
      </c>
      <c r="O62" s="17">
        <f t="shared" si="7"/>
        <v>366823.35636957473</v>
      </c>
      <c r="P62" s="18" t="s">
        <v>90</v>
      </c>
    </row>
    <row r="63" spans="1:16" x14ac:dyDescent="0.25">
      <c r="A63" s="1">
        <v>61</v>
      </c>
      <c r="B63" s="2" t="s">
        <v>67</v>
      </c>
      <c r="C63" s="3" t="s">
        <v>2</v>
      </c>
      <c r="D63" s="1">
        <v>2</v>
      </c>
      <c r="E63" s="13">
        <v>220000</v>
      </c>
      <c r="F63" s="10">
        <f t="shared" si="0"/>
        <v>440000</v>
      </c>
      <c r="G63" s="14">
        <v>248887</v>
      </c>
      <c r="H63" s="11">
        <f t="shared" si="1"/>
        <v>497774</v>
      </c>
      <c r="I63" s="15">
        <v>256354</v>
      </c>
      <c r="J63" s="12">
        <f t="shared" si="2"/>
        <v>512708</v>
      </c>
      <c r="K63" s="16">
        <f t="shared" si="3"/>
        <v>241747</v>
      </c>
      <c r="L63" s="16">
        <f t="shared" si="4"/>
        <v>248887</v>
      </c>
      <c r="M63" s="16">
        <f t="shared" si="5"/>
        <v>256354</v>
      </c>
      <c r="N63" s="16">
        <f t="shared" si="6"/>
        <v>220000</v>
      </c>
      <c r="O63" s="17">
        <f t="shared" si="7"/>
        <v>113417.18486719727</v>
      </c>
      <c r="P63" s="18" t="s">
        <v>90</v>
      </c>
    </row>
    <row r="64" spans="1:16" ht="25.5" x14ac:dyDescent="0.25">
      <c r="A64" s="1">
        <v>62</v>
      </c>
      <c r="B64" s="2" t="s">
        <v>68</v>
      </c>
      <c r="C64" s="3" t="s">
        <v>2</v>
      </c>
      <c r="D64" s="1">
        <v>4</v>
      </c>
      <c r="E64" s="13">
        <v>1700000</v>
      </c>
      <c r="F64" s="10">
        <f t="shared" si="0"/>
        <v>6800000</v>
      </c>
      <c r="G64" s="14">
        <v>1751876</v>
      </c>
      <c r="H64" s="11">
        <f t="shared" si="1"/>
        <v>7007504</v>
      </c>
      <c r="I64" s="15">
        <v>1804432</v>
      </c>
      <c r="J64" s="12">
        <f t="shared" si="2"/>
        <v>7217728</v>
      </c>
      <c r="K64" s="16">
        <f t="shared" si="3"/>
        <v>1752102.6666666667</v>
      </c>
      <c r="L64" s="16">
        <f t="shared" si="4"/>
        <v>1751876</v>
      </c>
      <c r="M64" s="16">
        <f t="shared" si="5"/>
        <v>1804432</v>
      </c>
      <c r="N64" s="16">
        <f t="shared" si="6"/>
        <v>1700000</v>
      </c>
      <c r="O64" s="17">
        <f t="shared" si="7"/>
        <v>2524851.3254347155</v>
      </c>
      <c r="P64" s="18" t="s">
        <v>90</v>
      </c>
    </row>
    <row r="65" spans="1:16" ht="25.5" x14ac:dyDescent="0.25">
      <c r="A65" s="1">
        <v>63</v>
      </c>
      <c r="B65" s="2" t="s">
        <v>69</v>
      </c>
      <c r="C65" s="3" t="s">
        <v>2</v>
      </c>
      <c r="D65" s="1">
        <v>4</v>
      </c>
      <c r="E65" s="13">
        <v>31982</v>
      </c>
      <c r="F65" s="10">
        <f t="shared" si="0"/>
        <v>127928</v>
      </c>
      <c r="G65" s="14">
        <v>32621</v>
      </c>
      <c r="H65" s="11">
        <f t="shared" si="1"/>
        <v>130484</v>
      </c>
      <c r="I65" s="15">
        <v>33600</v>
      </c>
      <c r="J65" s="12">
        <f t="shared" si="2"/>
        <v>134400</v>
      </c>
      <c r="K65" s="16">
        <f t="shared" si="3"/>
        <v>32734.333333333332</v>
      </c>
      <c r="L65" s="16">
        <f t="shared" si="4"/>
        <v>32621</v>
      </c>
      <c r="M65" s="16">
        <f t="shared" si="5"/>
        <v>33600</v>
      </c>
      <c r="N65" s="16">
        <f t="shared" si="6"/>
        <v>31982</v>
      </c>
      <c r="O65" s="17">
        <f t="shared" si="7"/>
        <v>47270.992712233157</v>
      </c>
      <c r="P65" s="18" t="s">
        <v>90</v>
      </c>
    </row>
    <row r="66" spans="1:16" ht="25.5" x14ac:dyDescent="0.25">
      <c r="A66" s="1">
        <v>64</v>
      </c>
      <c r="B66" s="2" t="s">
        <v>70</v>
      </c>
      <c r="C66" s="3" t="s">
        <v>2</v>
      </c>
      <c r="D66" s="1">
        <v>4</v>
      </c>
      <c r="E66" s="13">
        <v>33000</v>
      </c>
      <c r="F66" s="10">
        <f t="shared" si="0"/>
        <v>132000</v>
      </c>
      <c r="G66" s="14">
        <v>33829</v>
      </c>
      <c r="H66" s="11">
        <f t="shared" si="1"/>
        <v>135316</v>
      </c>
      <c r="I66" s="15">
        <v>34844</v>
      </c>
      <c r="J66" s="12">
        <f t="shared" si="2"/>
        <v>139376</v>
      </c>
      <c r="K66" s="16">
        <f t="shared" si="3"/>
        <v>33891</v>
      </c>
      <c r="L66" s="16">
        <f t="shared" si="4"/>
        <v>33829</v>
      </c>
      <c r="M66" s="16">
        <f t="shared" si="5"/>
        <v>34844</v>
      </c>
      <c r="N66" s="16">
        <f t="shared" si="6"/>
        <v>33000</v>
      </c>
      <c r="O66" s="17">
        <f t="shared" si="7"/>
        <v>48890.385575898254</v>
      </c>
      <c r="P66" s="18" t="s">
        <v>90</v>
      </c>
    </row>
    <row r="67" spans="1:16" ht="25.5" x14ac:dyDescent="0.25">
      <c r="A67" s="1">
        <v>65</v>
      </c>
      <c r="B67" s="2" t="s">
        <v>71</v>
      </c>
      <c r="C67" s="3" t="s">
        <v>2</v>
      </c>
      <c r="D67" s="1">
        <v>4</v>
      </c>
      <c r="E67" s="13">
        <v>33000</v>
      </c>
      <c r="F67" s="10">
        <f t="shared" si="0"/>
        <v>132000</v>
      </c>
      <c r="G67" s="14">
        <v>35038</v>
      </c>
      <c r="H67" s="11">
        <f t="shared" si="1"/>
        <v>140152</v>
      </c>
      <c r="I67" s="15">
        <v>36089</v>
      </c>
      <c r="J67" s="12">
        <f t="shared" si="2"/>
        <v>144356</v>
      </c>
      <c r="K67" s="16">
        <f t="shared" si="3"/>
        <v>34709</v>
      </c>
      <c r="L67" s="16">
        <f t="shared" si="4"/>
        <v>35038</v>
      </c>
      <c r="M67" s="16">
        <f t="shared" si="5"/>
        <v>36089</v>
      </c>
      <c r="N67" s="16">
        <f t="shared" si="6"/>
        <v>33000</v>
      </c>
      <c r="O67" s="17">
        <f t="shared" si="7"/>
        <v>49736.271072126023</v>
      </c>
      <c r="P67" s="18" t="s">
        <v>90</v>
      </c>
    </row>
    <row r="68" spans="1:16" ht="25.5" x14ac:dyDescent="0.25">
      <c r="A68" s="1">
        <v>66</v>
      </c>
      <c r="B68" s="2" t="s">
        <v>72</v>
      </c>
      <c r="C68" s="3" t="s">
        <v>2</v>
      </c>
      <c r="D68" s="1">
        <v>4</v>
      </c>
      <c r="E68" s="13">
        <v>38000</v>
      </c>
      <c r="F68" s="10">
        <f t="shared" ref="F68:F70" si="8">+D68*E68</f>
        <v>152000</v>
      </c>
      <c r="G68" s="14">
        <v>42287</v>
      </c>
      <c r="H68" s="11">
        <f t="shared" ref="H68:H70" si="9">+D68*G68</f>
        <v>169148</v>
      </c>
      <c r="I68" s="15">
        <v>43555</v>
      </c>
      <c r="J68" s="12">
        <f t="shared" ref="J68:J70" si="10">+I68*D68</f>
        <v>174220</v>
      </c>
      <c r="K68" s="16">
        <f t="shared" ref="K68:K70" si="11">AVERAGE(E68,G68,I68)</f>
        <v>41280.666666666664</v>
      </c>
      <c r="L68" s="16">
        <f t="shared" ref="L68:L70" si="12">MEDIAN(E68,G68,I68)</f>
        <v>42287</v>
      </c>
      <c r="M68" s="16">
        <f t="shared" ref="M68:M70" si="13">MAX(E68,G68,I68)</f>
        <v>43555</v>
      </c>
      <c r="N68" s="16">
        <f t="shared" ref="N68:N70" si="14">MIN(E68,G68,I68)</f>
        <v>38000</v>
      </c>
      <c r="O68" s="17">
        <f t="shared" ref="O68:O70" si="15">_xlfn.STDEV.P(E68:I68)</f>
        <v>58721.468438723496</v>
      </c>
      <c r="P68" s="18" t="s">
        <v>90</v>
      </c>
    </row>
    <row r="69" spans="1:16" ht="38.25" x14ac:dyDescent="0.25">
      <c r="A69" s="1">
        <v>67</v>
      </c>
      <c r="B69" s="2" t="s">
        <v>73</v>
      </c>
      <c r="C69" s="3" t="s">
        <v>2</v>
      </c>
      <c r="D69" s="1">
        <v>4</v>
      </c>
      <c r="E69" s="13">
        <v>300000</v>
      </c>
      <c r="F69" s="10">
        <f t="shared" si="8"/>
        <v>1200000</v>
      </c>
      <c r="G69" s="14">
        <v>306000</v>
      </c>
      <c r="H69" s="11">
        <f t="shared" si="9"/>
        <v>1224000</v>
      </c>
      <c r="I69" s="15">
        <v>315180</v>
      </c>
      <c r="J69" s="12">
        <f t="shared" si="10"/>
        <v>1260720</v>
      </c>
      <c r="K69" s="16">
        <f t="shared" si="11"/>
        <v>307060</v>
      </c>
      <c r="L69" s="16">
        <f t="shared" si="12"/>
        <v>306000</v>
      </c>
      <c r="M69" s="16">
        <f t="shared" si="13"/>
        <v>315180</v>
      </c>
      <c r="N69" s="16">
        <f t="shared" si="14"/>
        <v>300000</v>
      </c>
      <c r="O69" s="17">
        <f t="shared" si="15"/>
        <v>443419.57239616744</v>
      </c>
      <c r="P69" s="18" t="s">
        <v>90</v>
      </c>
    </row>
    <row r="70" spans="1:16" x14ac:dyDescent="0.25">
      <c r="A70" s="1">
        <v>68</v>
      </c>
      <c r="B70" s="2" t="s">
        <v>74</v>
      </c>
      <c r="C70" s="3" t="s">
        <v>75</v>
      </c>
      <c r="D70" s="1">
        <v>10</v>
      </c>
      <c r="E70" s="13">
        <v>90000</v>
      </c>
      <c r="F70" s="10">
        <f t="shared" si="8"/>
        <v>900000</v>
      </c>
      <c r="G70" s="14">
        <v>91800</v>
      </c>
      <c r="H70" s="11">
        <f t="shared" si="9"/>
        <v>918000</v>
      </c>
      <c r="I70" s="15">
        <v>92700</v>
      </c>
      <c r="J70" s="12">
        <f t="shared" si="10"/>
        <v>927000</v>
      </c>
      <c r="K70" s="16">
        <f t="shared" si="11"/>
        <v>91500</v>
      </c>
      <c r="L70" s="16">
        <f t="shared" si="12"/>
        <v>91800</v>
      </c>
      <c r="M70" s="16">
        <f t="shared" si="13"/>
        <v>92700</v>
      </c>
      <c r="N70" s="16">
        <f t="shared" si="14"/>
        <v>90000</v>
      </c>
      <c r="O70" s="17">
        <f t="shared" si="15"/>
        <v>400532.96493547194</v>
      </c>
      <c r="P70" s="18" t="s">
        <v>90</v>
      </c>
    </row>
    <row r="71" spans="1:16" x14ac:dyDescent="0.25">
      <c r="B71" s="43" t="s">
        <v>87</v>
      </c>
      <c r="C71" s="43"/>
      <c r="D71" s="43"/>
      <c r="E71" s="19"/>
      <c r="F71" s="10">
        <f>SUM(F3:F70)</f>
        <v>420243163</v>
      </c>
      <c r="G71" s="19"/>
      <c r="H71" s="11">
        <f>SUM(H3:H70)</f>
        <v>449808270</v>
      </c>
      <c r="I71" s="19"/>
      <c r="J71" s="12">
        <f t="shared" ref="J71" si="16">SUM(J3:J70)</f>
        <v>463279163</v>
      </c>
    </row>
    <row r="72" spans="1:16" x14ac:dyDescent="0.25">
      <c r="B72" s="43" t="s">
        <v>88</v>
      </c>
      <c r="C72" s="43"/>
      <c r="D72" s="43"/>
      <c r="E72" s="19"/>
      <c r="F72" s="10">
        <f>+F71*19%</f>
        <v>79846200.969999999</v>
      </c>
      <c r="G72" s="19"/>
      <c r="H72" s="11">
        <f>+H71*19%</f>
        <v>85463571.299999997</v>
      </c>
      <c r="I72" s="19"/>
      <c r="J72" s="12">
        <f>+J71*19%</f>
        <v>88023040.969999999</v>
      </c>
    </row>
    <row r="73" spans="1:16" x14ac:dyDescent="0.25">
      <c r="B73" s="43" t="s">
        <v>89</v>
      </c>
      <c r="C73" s="43"/>
      <c r="D73" s="43"/>
      <c r="E73" s="19"/>
      <c r="F73" s="10">
        <f>+F71+F72</f>
        <v>500089363.97000003</v>
      </c>
      <c r="G73" s="19"/>
      <c r="H73" s="11">
        <f>+H71+H72</f>
        <v>535271841.30000001</v>
      </c>
      <c r="I73" s="19"/>
      <c r="J73" s="12">
        <f>+J71+J72</f>
        <v>551302203.97000003</v>
      </c>
    </row>
  </sheetData>
  <mergeCells count="13">
    <mergeCell ref="B71:D71"/>
    <mergeCell ref="B72:D72"/>
    <mergeCell ref="B73:D73"/>
    <mergeCell ref="M1:M2"/>
    <mergeCell ref="N1:N2"/>
    <mergeCell ref="A1:C1"/>
    <mergeCell ref="O1:O2"/>
    <mergeCell ref="P1:P2"/>
    <mergeCell ref="G1:H1"/>
    <mergeCell ref="I1:J1"/>
    <mergeCell ref="E1:F1"/>
    <mergeCell ref="K1:K2"/>
    <mergeCell ref="L1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2C27-BC6C-417A-9FBF-613D1FB53EE1}">
  <dimension ref="A1:M70"/>
  <sheetViews>
    <sheetView workbookViewId="0">
      <selection activeCell="G15" sqref="G15"/>
    </sheetView>
  </sheetViews>
  <sheetFormatPr baseColWidth="10" defaultRowHeight="15" x14ac:dyDescent="0.25"/>
  <cols>
    <col min="1" max="1" width="4.85546875" customWidth="1"/>
    <col min="2" max="2" width="24.28515625" customWidth="1"/>
    <col min="3" max="3" width="8" customWidth="1"/>
    <col min="4" max="4" width="10" customWidth="1"/>
    <col min="5" max="5" width="13" hidden="1" customWidth="1"/>
    <col min="6" max="6" width="13" customWidth="1"/>
    <col min="7" max="7" width="15" bestFit="1" customWidth="1"/>
  </cols>
  <sheetData>
    <row r="1" spans="1:13" ht="25.5" x14ac:dyDescent="0.25">
      <c r="A1" s="23" t="s">
        <v>0</v>
      </c>
      <c r="B1" s="23" t="s">
        <v>1</v>
      </c>
      <c r="C1" s="23" t="s">
        <v>2</v>
      </c>
      <c r="D1" s="23" t="s">
        <v>3</v>
      </c>
      <c r="E1" s="26" t="s">
        <v>95</v>
      </c>
      <c r="F1" s="26" t="s">
        <v>91</v>
      </c>
      <c r="G1" s="26" t="s">
        <v>92</v>
      </c>
      <c r="H1" s="26" t="s">
        <v>93</v>
      </c>
      <c r="I1" s="26" t="s">
        <v>94</v>
      </c>
    </row>
    <row r="2" spans="1:13" ht="25.5" x14ac:dyDescent="0.25">
      <c r="A2" s="20">
        <v>1</v>
      </c>
      <c r="B2" s="21" t="s">
        <v>20</v>
      </c>
      <c r="C2" s="22" t="s">
        <v>2</v>
      </c>
      <c r="D2" s="22">
        <v>5000</v>
      </c>
      <c r="E2" s="24">
        <f>+'Estudio de Mercado'!N17</f>
        <v>17500</v>
      </c>
      <c r="F2" s="24">
        <f t="shared" ref="F2:F33" si="0">+E2*1.19</f>
        <v>20825</v>
      </c>
      <c r="G2" s="24">
        <f t="shared" ref="G2:G33" si="1">+D2*F2</f>
        <v>104125000</v>
      </c>
      <c r="H2" s="30">
        <f>G2/$G$70</f>
        <v>0.20821278655757688</v>
      </c>
      <c r="I2" s="31">
        <f>+H2</f>
        <v>0.20821278655757688</v>
      </c>
    </row>
    <row r="3" spans="1:13" x14ac:dyDescent="0.25">
      <c r="A3" s="20">
        <v>2</v>
      </c>
      <c r="B3" s="21" t="s">
        <v>27</v>
      </c>
      <c r="C3" s="22" t="s">
        <v>2</v>
      </c>
      <c r="D3" s="22">
        <v>5000</v>
      </c>
      <c r="E3" s="24">
        <f>+'Estudio de Mercado'!N24</f>
        <v>10670</v>
      </c>
      <c r="F3" s="24">
        <f t="shared" si="0"/>
        <v>12697.3</v>
      </c>
      <c r="G3" s="24">
        <f t="shared" si="1"/>
        <v>63486500</v>
      </c>
      <c r="H3" s="30">
        <f t="shared" ref="H3:H66" si="2">G3/$G$70</f>
        <v>0.12695031043253402</v>
      </c>
      <c r="I3" s="31">
        <f>+I2+H3</f>
        <v>0.33516309699011093</v>
      </c>
    </row>
    <row r="4" spans="1:13" ht="25.5" x14ac:dyDescent="0.25">
      <c r="A4" s="20">
        <v>3</v>
      </c>
      <c r="B4" s="21" t="s">
        <v>21</v>
      </c>
      <c r="C4" s="22" t="s">
        <v>2</v>
      </c>
      <c r="D4" s="22">
        <v>5000</v>
      </c>
      <c r="E4" s="24">
        <f>+'Estudio de Mercado'!N18</f>
        <v>8500</v>
      </c>
      <c r="F4" s="24">
        <f t="shared" si="0"/>
        <v>10115</v>
      </c>
      <c r="G4" s="24">
        <f t="shared" si="1"/>
        <v>50575000</v>
      </c>
      <c r="H4" s="30">
        <f t="shared" si="2"/>
        <v>0.10113192489939449</v>
      </c>
      <c r="I4" s="31">
        <f t="shared" ref="I4:I67" si="3">+I3+H4</f>
        <v>0.43629502188950542</v>
      </c>
    </row>
    <row r="5" spans="1:13" ht="25.5" x14ac:dyDescent="0.25">
      <c r="A5" s="20">
        <v>4</v>
      </c>
      <c r="B5" s="21" t="s">
        <v>54</v>
      </c>
      <c r="C5" s="22" t="s">
        <v>2</v>
      </c>
      <c r="D5" s="22">
        <v>800</v>
      </c>
      <c r="E5" s="24">
        <f>+'Estudio de Mercado'!N51</f>
        <v>24756</v>
      </c>
      <c r="F5" s="24">
        <f t="shared" si="0"/>
        <v>29459.64</v>
      </c>
      <c r="G5" s="24">
        <f t="shared" si="1"/>
        <v>23567712</v>
      </c>
      <c r="H5" s="30">
        <f t="shared" si="2"/>
        <v>4.7127001088177127E-2</v>
      </c>
      <c r="I5" s="31">
        <f t="shared" si="3"/>
        <v>0.48342202297768255</v>
      </c>
      <c r="L5" s="28">
        <f>AVERAGE(H2:H20)</f>
        <v>4.174416014172451E-2</v>
      </c>
    </row>
    <row r="6" spans="1:13" ht="51" x14ac:dyDescent="0.25">
      <c r="A6" s="20">
        <v>5</v>
      </c>
      <c r="B6" s="21" t="s">
        <v>51</v>
      </c>
      <c r="C6" s="22" t="s">
        <v>2</v>
      </c>
      <c r="D6" s="22">
        <v>10</v>
      </c>
      <c r="E6" s="24">
        <f>+'Estudio de Mercado'!N48</f>
        <v>1610920</v>
      </c>
      <c r="F6" s="24">
        <f t="shared" si="0"/>
        <v>1916994.7999999998</v>
      </c>
      <c r="G6" s="24">
        <f t="shared" si="1"/>
        <v>19169948</v>
      </c>
      <c r="H6" s="30">
        <f t="shared" si="2"/>
        <v>3.8333044813866485E-2</v>
      </c>
      <c r="I6" s="31">
        <f t="shared" si="3"/>
        <v>0.52175506779154901</v>
      </c>
    </row>
    <row r="7" spans="1:13" x14ac:dyDescent="0.25">
      <c r="A7" s="20">
        <v>6</v>
      </c>
      <c r="B7" s="21" t="s">
        <v>37</v>
      </c>
      <c r="C7" s="22" t="s">
        <v>2</v>
      </c>
      <c r="D7" s="22">
        <v>1000</v>
      </c>
      <c r="E7" s="24">
        <f>+'Estudio de Mercado'!N34</f>
        <v>13200</v>
      </c>
      <c r="F7" s="24">
        <f t="shared" si="0"/>
        <v>15708</v>
      </c>
      <c r="G7" s="24">
        <f t="shared" si="1"/>
        <v>15708000</v>
      </c>
      <c r="H7" s="30">
        <f t="shared" si="2"/>
        <v>3.141038608640017E-2</v>
      </c>
      <c r="I7" s="31">
        <f t="shared" si="3"/>
        <v>0.55316545387794913</v>
      </c>
    </row>
    <row r="8" spans="1:13" ht="25.5" x14ac:dyDescent="0.25">
      <c r="A8" s="20">
        <v>7</v>
      </c>
      <c r="B8" s="21" t="s">
        <v>8</v>
      </c>
      <c r="C8" s="22" t="s">
        <v>2</v>
      </c>
      <c r="D8" s="22">
        <v>20</v>
      </c>
      <c r="E8" s="24">
        <f>+'Estudio de Mercado'!N5</f>
        <v>610000</v>
      </c>
      <c r="F8" s="24">
        <f t="shared" si="0"/>
        <v>725900</v>
      </c>
      <c r="G8" s="24">
        <f t="shared" si="1"/>
        <v>14518000</v>
      </c>
      <c r="H8" s="30">
        <f t="shared" si="2"/>
        <v>2.9030811382885005E-2</v>
      </c>
      <c r="I8" s="31">
        <f t="shared" si="3"/>
        <v>0.58219626526083412</v>
      </c>
    </row>
    <row r="9" spans="1:13" ht="25.5" x14ac:dyDescent="0.25">
      <c r="A9" s="20">
        <v>8</v>
      </c>
      <c r="B9" s="21" t="s">
        <v>23</v>
      </c>
      <c r="C9" s="22" t="s">
        <v>2</v>
      </c>
      <c r="D9" s="22">
        <v>800</v>
      </c>
      <c r="E9" s="24">
        <f>+'Estudio de Mercado'!N20</f>
        <v>14200</v>
      </c>
      <c r="F9" s="24">
        <f t="shared" si="0"/>
        <v>16898</v>
      </c>
      <c r="G9" s="24">
        <f t="shared" si="1"/>
        <v>13518400</v>
      </c>
      <c r="H9" s="30">
        <f t="shared" si="2"/>
        <v>2.7031968631932267E-2</v>
      </c>
      <c r="I9" s="31">
        <f t="shared" si="3"/>
        <v>0.60922823389276637</v>
      </c>
    </row>
    <row r="10" spans="1:13" ht="25.5" x14ac:dyDescent="0.25">
      <c r="A10" s="20">
        <v>9</v>
      </c>
      <c r="B10" s="21" t="s">
        <v>24</v>
      </c>
      <c r="C10" s="22" t="s">
        <v>2</v>
      </c>
      <c r="D10" s="22">
        <v>500</v>
      </c>
      <c r="E10" s="24">
        <f>+'Estudio de Mercado'!N21</f>
        <v>20000</v>
      </c>
      <c r="F10" s="24">
        <f t="shared" si="0"/>
        <v>23800</v>
      </c>
      <c r="G10" s="24">
        <f t="shared" si="1"/>
        <v>11900000</v>
      </c>
      <c r="H10" s="30">
        <f t="shared" si="2"/>
        <v>2.3795747035151645E-2</v>
      </c>
      <c r="I10" s="31">
        <f t="shared" si="3"/>
        <v>0.63302398092791801</v>
      </c>
    </row>
    <row r="11" spans="1:13" ht="25.5" x14ac:dyDescent="0.25">
      <c r="A11" s="20">
        <v>10</v>
      </c>
      <c r="B11" s="21" t="s">
        <v>30</v>
      </c>
      <c r="C11" s="22" t="s">
        <v>2</v>
      </c>
      <c r="D11" s="22">
        <v>1500</v>
      </c>
      <c r="E11" s="24">
        <f>+'Estudio de Mercado'!N27</f>
        <v>5568</v>
      </c>
      <c r="F11" s="24">
        <f t="shared" si="0"/>
        <v>6625.92</v>
      </c>
      <c r="G11" s="24">
        <f t="shared" si="1"/>
        <v>9938880</v>
      </c>
      <c r="H11" s="30">
        <f t="shared" si="2"/>
        <v>1.9874207923758654E-2</v>
      </c>
      <c r="I11" s="31">
        <f t="shared" si="3"/>
        <v>0.65289818885167661</v>
      </c>
    </row>
    <row r="12" spans="1:13" ht="25.5" x14ac:dyDescent="0.25">
      <c r="A12" s="20">
        <v>11</v>
      </c>
      <c r="B12" s="21" t="s">
        <v>52</v>
      </c>
      <c r="C12" s="22" t="s">
        <v>2</v>
      </c>
      <c r="D12" s="22">
        <v>20</v>
      </c>
      <c r="E12" s="24">
        <f>+'Estudio de Mercado'!N49</f>
        <v>400000</v>
      </c>
      <c r="F12" s="24">
        <f t="shared" si="0"/>
        <v>476000</v>
      </c>
      <c r="G12" s="24">
        <f t="shared" si="1"/>
        <v>9520000</v>
      </c>
      <c r="H12" s="30">
        <f t="shared" si="2"/>
        <v>1.9036597628121314E-2</v>
      </c>
      <c r="I12" s="31">
        <f t="shared" si="3"/>
        <v>0.67193478647979787</v>
      </c>
    </row>
    <row r="13" spans="1:13" ht="26.25" thickBot="1" x14ac:dyDescent="0.3">
      <c r="A13" s="20">
        <v>12</v>
      </c>
      <c r="B13" s="21" t="s">
        <v>50</v>
      </c>
      <c r="C13" s="22" t="s">
        <v>2</v>
      </c>
      <c r="D13" s="22">
        <v>90</v>
      </c>
      <c r="E13" s="24">
        <f>+'Estudio de Mercado'!N47</f>
        <v>80546</v>
      </c>
      <c r="F13" s="24">
        <f t="shared" si="0"/>
        <v>95849.739999999991</v>
      </c>
      <c r="G13" s="24">
        <f t="shared" si="1"/>
        <v>8626476.5999999996</v>
      </c>
      <c r="H13" s="30">
        <f t="shared" si="2"/>
        <v>1.7249870166239918E-2</v>
      </c>
      <c r="I13" s="31">
        <f t="shared" si="3"/>
        <v>0.68918465664603779</v>
      </c>
    </row>
    <row r="14" spans="1:13" ht="26.25" thickBot="1" x14ac:dyDescent="0.3">
      <c r="A14" s="20">
        <v>13</v>
      </c>
      <c r="B14" s="21" t="s">
        <v>46</v>
      </c>
      <c r="C14" s="22" t="s">
        <v>2</v>
      </c>
      <c r="D14" s="22">
        <v>200</v>
      </c>
      <c r="E14" s="24">
        <f>+'Estudio de Mercado'!N43</f>
        <v>35000</v>
      </c>
      <c r="F14" s="24">
        <f t="shared" si="0"/>
        <v>41650</v>
      </c>
      <c r="G14" s="24">
        <f t="shared" si="1"/>
        <v>8330000</v>
      </c>
      <c r="H14" s="30">
        <f t="shared" si="2"/>
        <v>1.6657022924606153E-2</v>
      </c>
      <c r="I14" s="31">
        <f t="shared" si="3"/>
        <v>0.70584167957064392</v>
      </c>
      <c r="L14" s="32">
        <v>0.2082</v>
      </c>
      <c r="M14" s="27">
        <f>+L14/$L$17</f>
        <v>0.47719459087783633</v>
      </c>
    </row>
    <row r="15" spans="1:13" ht="39" thickBot="1" x14ac:dyDescent="0.3">
      <c r="A15" s="20">
        <v>14</v>
      </c>
      <c r="B15" s="21" t="s">
        <v>68</v>
      </c>
      <c r="C15" s="22" t="s">
        <v>2</v>
      </c>
      <c r="D15" s="22">
        <v>4</v>
      </c>
      <c r="E15" s="24">
        <f>+'Estudio de Mercado'!N64</f>
        <v>1700000</v>
      </c>
      <c r="F15" s="24">
        <f t="shared" si="0"/>
        <v>2023000</v>
      </c>
      <c r="G15" s="24">
        <f t="shared" si="1"/>
        <v>8092000</v>
      </c>
      <c r="H15" s="30">
        <f t="shared" si="2"/>
        <v>1.6181107983903119E-2</v>
      </c>
      <c r="I15" s="31">
        <f t="shared" si="3"/>
        <v>0.72202278755454707</v>
      </c>
      <c r="L15" s="33">
        <v>0.127</v>
      </c>
      <c r="M15" s="27">
        <f t="shared" ref="M15:M16" si="4">+L15/$L$17</f>
        <v>0.29108411643364657</v>
      </c>
    </row>
    <row r="16" spans="1:13" ht="15.75" thickBot="1" x14ac:dyDescent="0.3">
      <c r="A16" s="20">
        <v>15</v>
      </c>
      <c r="B16" s="21" t="s">
        <v>18</v>
      </c>
      <c r="C16" s="22" t="s">
        <v>2</v>
      </c>
      <c r="D16" s="22">
        <v>500</v>
      </c>
      <c r="E16" s="24">
        <f>+'Estudio de Mercado'!N15</f>
        <v>13000</v>
      </c>
      <c r="F16" s="24">
        <f t="shared" si="0"/>
        <v>15470</v>
      </c>
      <c r="G16" s="24">
        <f t="shared" si="1"/>
        <v>7735000</v>
      </c>
      <c r="H16" s="30">
        <f t="shared" si="2"/>
        <v>1.546723557284857E-2</v>
      </c>
      <c r="I16" s="31">
        <f t="shared" si="3"/>
        <v>0.73749002312739564</v>
      </c>
      <c r="L16" s="33">
        <v>0.1011</v>
      </c>
      <c r="M16" s="27">
        <f t="shared" si="4"/>
        <v>0.23172129268851704</v>
      </c>
    </row>
    <row r="17" spans="1:12" ht="25.5" x14ac:dyDescent="0.25">
      <c r="A17" s="20">
        <v>16</v>
      </c>
      <c r="B17" s="21" t="s">
        <v>44</v>
      </c>
      <c r="C17" s="22" t="s">
        <v>2</v>
      </c>
      <c r="D17" s="22">
        <v>950</v>
      </c>
      <c r="E17" s="24">
        <f>+'Estudio de Mercado'!N41</f>
        <v>6515</v>
      </c>
      <c r="F17" s="24">
        <f t="shared" si="0"/>
        <v>7752.8499999999995</v>
      </c>
      <c r="G17" s="24">
        <f t="shared" si="1"/>
        <v>7365207.4999999991</v>
      </c>
      <c r="H17" s="30">
        <f t="shared" si="2"/>
        <v>1.472778273373123E-2</v>
      </c>
      <c r="I17" s="31">
        <f t="shared" si="3"/>
        <v>0.75221780586112685</v>
      </c>
      <c r="L17" s="28">
        <f>SUM(L14:L16)</f>
        <v>0.43630000000000002</v>
      </c>
    </row>
    <row r="18" spans="1:12" ht="25.5" x14ac:dyDescent="0.25">
      <c r="A18" s="20">
        <v>17</v>
      </c>
      <c r="B18" s="21" t="s">
        <v>49</v>
      </c>
      <c r="C18" s="22" t="s">
        <v>2</v>
      </c>
      <c r="D18" s="22">
        <v>30</v>
      </c>
      <c r="E18" s="24">
        <f>+'Estudio de Mercado'!N46</f>
        <v>192849</v>
      </c>
      <c r="F18" s="24">
        <f t="shared" si="0"/>
        <v>229490.31</v>
      </c>
      <c r="G18" s="24">
        <f t="shared" si="1"/>
        <v>6884709.2999999998</v>
      </c>
      <c r="H18" s="30">
        <f t="shared" si="2"/>
        <v>1.3766958059945879E-2</v>
      </c>
      <c r="I18" s="31">
        <f t="shared" si="3"/>
        <v>0.76598476392107273</v>
      </c>
    </row>
    <row r="19" spans="1:12" x14ac:dyDescent="0.25">
      <c r="A19" s="20">
        <v>18</v>
      </c>
      <c r="B19" s="21" t="s">
        <v>32</v>
      </c>
      <c r="C19" s="22" t="s">
        <v>2</v>
      </c>
      <c r="D19" s="22">
        <v>600</v>
      </c>
      <c r="E19" s="24">
        <f>+'Estudio de Mercado'!N29</f>
        <v>9519</v>
      </c>
      <c r="F19" s="24">
        <f t="shared" si="0"/>
        <v>11327.609999999999</v>
      </c>
      <c r="G19" s="24">
        <f t="shared" si="1"/>
        <v>6796565.9999999991</v>
      </c>
      <c r="H19" s="30">
        <f t="shared" si="2"/>
        <v>1.3590702961656509E-2</v>
      </c>
      <c r="I19" s="31">
        <f t="shared" si="3"/>
        <v>0.77957546688272927</v>
      </c>
    </row>
    <row r="20" spans="1:12" ht="25.5" x14ac:dyDescent="0.25">
      <c r="A20" s="20">
        <v>19</v>
      </c>
      <c r="B20" s="21" t="s">
        <v>36</v>
      </c>
      <c r="C20" s="22" t="s">
        <v>2</v>
      </c>
      <c r="D20" s="22">
        <v>300</v>
      </c>
      <c r="E20" s="24">
        <f>+'Estudio de Mercado'!N33</f>
        <v>19000</v>
      </c>
      <c r="F20" s="24">
        <f t="shared" si="0"/>
        <v>22610</v>
      </c>
      <c r="G20" s="24">
        <f t="shared" si="1"/>
        <v>6783000</v>
      </c>
      <c r="H20" s="30">
        <f t="shared" si="2"/>
        <v>1.3563575810036437E-2</v>
      </c>
      <c r="I20" s="31">
        <f t="shared" si="3"/>
        <v>0.79313904269276569</v>
      </c>
    </row>
    <row r="21" spans="1:12" x14ac:dyDescent="0.25">
      <c r="A21" s="20">
        <v>20</v>
      </c>
      <c r="B21" s="21" t="s">
        <v>61</v>
      </c>
      <c r="C21" s="22" t="s">
        <v>62</v>
      </c>
      <c r="D21" s="22">
        <v>500</v>
      </c>
      <c r="E21" s="24">
        <f>+'Estudio de Mercado'!N58</f>
        <v>11000</v>
      </c>
      <c r="F21" s="24">
        <f t="shared" si="0"/>
        <v>13090</v>
      </c>
      <c r="G21" s="24">
        <f t="shared" si="1"/>
        <v>6545000</v>
      </c>
      <c r="H21" s="30">
        <f t="shared" si="2"/>
        <v>1.3087660869333405E-2</v>
      </c>
      <c r="I21" s="31">
        <f t="shared" si="3"/>
        <v>0.80622670356209913</v>
      </c>
    </row>
    <row r="22" spans="1:12" ht="25.5" x14ac:dyDescent="0.25">
      <c r="A22" s="20">
        <v>21</v>
      </c>
      <c r="B22" s="21" t="s">
        <v>9</v>
      </c>
      <c r="C22" s="22" t="s">
        <v>2</v>
      </c>
      <c r="D22" s="22">
        <v>6000</v>
      </c>
      <c r="E22" s="24">
        <f>+'Estudio de Mercado'!N6</f>
        <v>889</v>
      </c>
      <c r="F22" s="24">
        <f t="shared" si="0"/>
        <v>1057.9099999999999</v>
      </c>
      <c r="G22" s="24">
        <f t="shared" si="1"/>
        <v>6347459.9999999991</v>
      </c>
      <c r="H22" s="30">
        <f t="shared" si="2"/>
        <v>1.2692651468549886E-2</v>
      </c>
      <c r="I22" s="31">
        <f t="shared" si="3"/>
        <v>0.81891935503064905</v>
      </c>
    </row>
    <row r="23" spans="1:12" ht="25.5" x14ac:dyDescent="0.25">
      <c r="A23" s="20">
        <v>22</v>
      </c>
      <c r="B23" s="21" t="s">
        <v>53</v>
      </c>
      <c r="C23" s="22" t="s">
        <v>2</v>
      </c>
      <c r="D23" s="22">
        <v>40</v>
      </c>
      <c r="E23" s="24">
        <f>+'Estudio de Mercado'!N50</f>
        <v>127926</v>
      </c>
      <c r="F23" s="24">
        <f t="shared" si="0"/>
        <v>152231.94</v>
      </c>
      <c r="G23" s="24">
        <f t="shared" si="1"/>
        <v>6089277.5999999996</v>
      </c>
      <c r="H23" s="30">
        <f t="shared" si="2"/>
        <v>1.2176378940875237E-2</v>
      </c>
      <c r="I23" s="31">
        <f t="shared" si="3"/>
        <v>0.83109573397152425</v>
      </c>
    </row>
    <row r="24" spans="1:12" ht="25.5" x14ac:dyDescent="0.25">
      <c r="A24" s="20">
        <v>23</v>
      </c>
      <c r="B24" s="21" t="s">
        <v>10</v>
      </c>
      <c r="C24" s="22" t="s">
        <v>2</v>
      </c>
      <c r="D24" s="22">
        <v>2500</v>
      </c>
      <c r="E24" s="24">
        <f>+'Estudio de Mercado'!N7</f>
        <v>1895</v>
      </c>
      <c r="F24" s="24">
        <f t="shared" si="0"/>
        <v>2255.0499999999997</v>
      </c>
      <c r="G24" s="24">
        <f t="shared" si="1"/>
        <v>5637624.9999999991</v>
      </c>
      <c r="H24" s="30">
        <f t="shared" si="2"/>
        <v>1.1273235157903089E-2</v>
      </c>
      <c r="I24" s="31">
        <f t="shared" si="3"/>
        <v>0.84236896912942738</v>
      </c>
    </row>
    <row r="25" spans="1:12" ht="25.5" x14ac:dyDescent="0.25">
      <c r="A25" s="20">
        <v>24</v>
      </c>
      <c r="B25" s="21" t="s">
        <v>7</v>
      </c>
      <c r="C25" s="22" t="s">
        <v>2</v>
      </c>
      <c r="D25" s="22">
        <v>200</v>
      </c>
      <c r="E25" s="24">
        <f>+'Estudio de Mercado'!N4</f>
        <v>22000</v>
      </c>
      <c r="F25" s="24">
        <f t="shared" si="0"/>
        <v>26180</v>
      </c>
      <c r="G25" s="24">
        <f t="shared" si="1"/>
        <v>5236000</v>
      </c>
      <c r="H25" s="30">
        <f t="shared" si="2"/>
        <v>1.0470128695466725E-2</v>
      </c>
      <c r="I25" s="31">
        <f t="shared" si="3"/>
        <v>0.85283909782489409</v>
      </c>
    </row>
    <row r="26" spans="1:12" ht="25.5" x14ac:dyDescent="0.25">
      <c r="A26" s="20">
        <v>25</v>
      </c>
      <c r="B26" s="21" t="s">
        <v>39</v>
      </c>
      <c r="C26" s="22" t="s">
        <v>2</v>
      </c>
      <c r="D26" s="22">
        <v>7000</v>
      </c>
      <c r="E26" s="24">
        <f>+'Estudio de Mercado'!N36</f>
        <v>600</v>
      </c>
      <c r="F26" s="24">
        <f t="shared" si="0"/>
        <v>714</v>
      </c>
      <c r="G26" s="24">
        <f t="shared" si="1"/>
        <v>4998000</v>
      </c>
      <c r="H26" s="30">
        <f t="shared" si="2"/>
        <v>9.9942137547636908E-3</v>
      </c>
      <c r="I26" s="31">
        <f t="shared" si="3"/>
        <v>0.86283331157965781</v>
      </c>
    </row>
    <row r="27" spans="1:12" ht="25.5" x14ac:dyDescent="0.25">
      <c r="A27" s="20">
        <v>26</v>
      </c>
      <c r="B27" s="21" t="s">
        <v>55</v>
      </c>
      <c r="C27" s="22" t="s">
        <v>2</v>
      </c>
      <c r="D27" s="22">
        <v>100</v>
      </c>
      <c r="E27" s="24">
        <f>+'Estudio de Mercado'!N52</f>
        <v>40000</v>
      </c>
      <c r="F27" s="24">
        <f t="shared" si="0"/>
        <v>47600</v>
      </c>
      <c r="G27" s="24">
        <f t="shared" si="1"/>
        <v>4760000</v>
      </c>
      <c r="H27" s="30">
        <f t="shared" si="2"/>
        <v>9.5182988140606571E-3</v>
      </c>
      <c r="I27" s="31">
        <f t="shared" si="3"/>
        <v>0.87235161039371845</v>
      </c>
    </row>
    <row r="28" spans="1:12" x14ac:dyDescent="0.25">
      <c r="A28" s="20">
        <v>27</v>
      </c>
      <c r="B28" s="21" t="s">
        <v>22</v>
      </c>
      <c r="C28" s="22" t="s">
        <v>2</v>
      </c>
      <c r="D28" s="22">
        <v>300</v>
      </c>
      <c r="E28" s="24">
        <f>+'Estudio de Mercado'!N19</f>
        <v>12500</v>
      </c>
      <c r="F28" s="24">
        <f t="shared" si="0"/>
        <v>14875</v>
      </c>
      <c r="G28" s="24">
        <f t="shared" si="1"/>
        <v>4462500</v>
      </c>
      <c r="H28" s="30">
        <f t="shared" si="2"/>
        <v>8.9234051381818676E-3</v>
      </c>
      <c r="I28" s="31">
        <f t="shared" si="3"/>
        <v>0.88127501553190035</v>
      </c>
    </row>
    <row r="29" spans="1:12" ht="25.5" x14ac:dyDescent="0.25">
      <c r="A29" s="20">
        <v>28</v>
      </c>
      <c r="B29" s="21" t="s">
        <v>15</v>
      </c>
      <c r="C29" s="22" t="s">
        <v>2</v>
      </c>
      <c r="D29" s="22">
        <v>4500</v>
      </c>
      <c r="E29" s="24">
        <f>+'Estudio de Mercado'!N12</f>
        <v>800</v>
      </c>
      <c r="F29" s="24">
        <f t="shared" si="0"/>
        <v>952</v>
      </c>
      <c r="G29" s="24">
        <f t="shared" si="1"/>
        <v>4284000</v>
      </c>
      <c r="H29" s="30">
        <f t="shared" si="2"/>
        <v>8.5664689326545914E-3</v>
      </c>
      <c r="I29" s="31">
        <f t="shared" si="3"/>
        <v>0.88984148446455491</v>
      </c>
    </row>
    <row r="30" spans="1:12" ht="25.5" x14ac:dyDescent="0.25">
      <c r="A30" s="20">
        <v>29</v>
      </c>
      <c r="B30" s="21" t="s">
        <v>35</v>
      </c>
      <c r="C30" s="22" t="s">
        <v>2</v>
      </c>
      <c r="D30" s="22">
        <v>150</v>
      </c>
      <c r="E30" s="24">
        <f>+'Estudio de Mercado'!N32</f>
        <v>23453</v>
      </c>
      <c r="F30" s="24">
        <f t="shared" si="0"/>
        <v>27909.07</v>
      </c>
      <c r="G30" s="24">
        <f t="shared" si="1"/>
        <v>4186360.5</v>
      </c>
      <c r="H30" s="30">
        <f t="shared" si="2"/>
        <v>8.3712248282311729E-3</v>
      </c>
      <c r="I30" s="31">
        <f t="shared" si="3"/>
        <v>0.89821270929278607</v>
      </c>
    </row>
    <row r="31" spans="1:12" x14ac:dyDescent="0.25">
      <c r="A31" s="20">
        <v>30</v>
      </c>
      <c r="B31" s="21" t="s">
        <v>31</v>
      </c>
      <c r="C31" s="22" t="s">
        <v>2</v>
      </c>
      <c r="D31" s="22">
        <v>400</v>
      </c>
      <c r="E31" s="24">
        <f>+'Estudio de Mercado'!N28</f>
        <v>7800</v>
      </c>
      <c r="F31" s="24">
        <f t="shared" si="0"/>
        <v>9282</v>
      </c>
      <c r="G31" s="24">
        <f t="shared" si="1"/>
        <v>3712800</v>
      </c>
      <c r="H31" s="30">
        <f t="shared" si="2"/>
        <v>7.4242730749673131E-3</v>
      </c>
      <c r="I31" s="31">
        <f t="shared" si="3"/>
        <v>0.90563698236775336</v>
      </c>
    </row>
    <row r="32" spans="1:12" ht="38.25" x14ac:dyDescent="0.25">
      <c r="A32" s="20">
        <v>31</v>
      </c>
      <c r="B32" s="21" t="s">
        <v>34</v>
      </c>
      <c r="C32" s="22" t="s">
        <v>2</v>
      </c>
      <c r="D32" s="22">
        <v>200</v>
      </c>
      <c r="E32" s="24">
        <f>+'Estudio de Mercado'!N31</f>
        <v>14000</v>
      </c>
      <c r="F32" s="24">
        <f t="shared" si="0"/>
        <v>16660</v>
      </c>
      <c r="G32" s="24">
        <f t="shared" si="1"/>
        <v>3332000</v>
      </c>
      <c r="H32" s="30">
        <f t="shared" si="2"/>
        <v>6.6628091698424608E-3</v>
      </c>
      <c r="I32" s="31">
        <f t="shared" si="3"/>
        <v>0.91229979153759577</v>
      </c>
    </row>
    <row r="33" spans="1:9" x14ac:dyDescent="0.25">
      <c r="A33" s="20">
        <v>32</v>
      </c>
      <c r="B33" s="21" t="s">
        <v>40</v>
      </c>
      <c r="C33" s="22" t="s">
        <v>2</v>
      </c>
      <c r="D33" s="22">
        <v>50</v>
      </c>
      <c r="E33" s="24">
        <f>+'Estudio de Mercado'!N37</f>
        <v>47000</v>
      </c>
      <c r="F33" s="24">
        <f t="shared" si="0"/>
        <v>55930</v>
      </c>
      <c r="G33" s="24">
        <f t="shared" si="1"/>
        <v>2796500</v>
      </c>
      <c r="H33" s="30">
        <f t="shared" si="2"/>
        <v>5.5920005532606367E-3</v>
      </c>
      <c r="I33" s="31">
        <f t="shared" si="3"/>
        <v>0.91789179209085636</v>
      </c>
    </row>
    <row r="34" spans="1:9" ht="25.5" x14ac:dyDescent="0.25">
      <c r="A34" s="20">
        <v>33</v>
      </c>
      <c r="B34" s="21" t="s">
        <v>59</v>
      </c>
      <c r="C34" s="22" t="s">
        <v>2</v>
      </c>
      <c r="D34" s="22">
        <v>20</v>
      </c>
      <c r="E34" s="24">
        <f>+'Estudio de Mercado'!N56</f>
        <v>112528</v>
      </c>
      <c r="F34" s="24">
        <f t="shared" ref="F34:F65" si="5">+E34*1.19</f>
        <v>133908.32</v>
      </c>
      <c r="G34" s="24">
        <f t="shared" ref="G34:G65" si="6">+D34*F34</f>
        <v>2678166.4000000004</v>
      </c>
      <c r="H34" s="30">
        <f t="shared" si="2"/>
        <v>5.3553756447430895E-3</v>
      </c>
      <c r="I34" s="31">
        <f t="shared" si="3"/>
        <v>0.92324716773559945</v>
      </c>
    </row>
    <row r="35" spans="1:9" x14ac:dyDescent="0.25">
      <c r="A35" s="20">
        <v>34</v>
      </c>
      <c r="B35" s="21" t="s">
        <v>25</v>
      </c>
      <c r="C35" s="22" t="s">
        <v>2</v>
      </c>
      <c r="D35" s="22">
        <v>800</v>
      </c>
      <c r="E35" s="24">
        <f>+'Estudio de Mercado'!N22</f>
        <v>2800</v>
      </c>
      <c r="F35" s="24">
        <f t="shared" si="5"/>
        <v>3332</v>
      </c>
      <c r="G35" s="24">
        <f t="shared" si="6"/>
        <v>2665600</v>
      </c>
      <c r="H35" s="30">
        <f t="shared" si="2"/>
        <v>5.3302473358739682E-3</v>
      </c>
      <c r="I35" s="31">
        <f t="shared" si="3"/>
        <v>0.9285774150714734</v>
      </c>
    </row>
    <row r="36" spans="1:9" ht="25.5" x14ac:dyDescent="0.25">
      <c r="A36" s="20">
        <v>35</v>
      </c>
      <c r="B36" s="21" t="s">
        <v>11</v>
      </c>
      <c r="C36" s="22" t="s">
        <v>2</v>
      </c>
      <c r="D36" s="22">
        <v>2500</v>
      </c>
      <c r="E36" s="24">
        <f>+'Estudio de Mercado'!N8</f>
        <v>889</v>
      </c>
      <c r="F36" s="24">
        <f t="shared" si="5"/>
        <v>1057.9099999999999</v>
      </c>
      <c r="G36" s="24">
        <f t="shared" si="6"/>
        <v>2644774.9999999995</v>
      </c>
      <c r="H36" s="30">
        <f t="shared" si="2"/>
        <v>5.2886047785624521E-3</v>
      </c>
      <c r="I36" s="31">
        <f t="shared" si="3"/>
        <v>0.93386601985003581</v>
      </c>
    </row>
    <row r="37" spans="1:9" ht="25.5" x14ac:dyDescent="0.25">
      <c r="A37" s="20">
        <v>36</v>
      </c>
      <c r="B37" s="21" t="s">
        <v>28</v>
      </c>
      <c r="C37" s="22" t="s">
        <v>2</v>
      </c>
      <c r="D37" s="22">
        <v>300</v>
      </c>
      <c r="E37" s="24">
        <f>+'Estudio de Mercado'!N25</f>
        <v>7000</v>
      </c>
      <c r="F37" s="24">
        <f t="shared" si="5"/>
        <v>8330</v>
      </c>
      <c r="G37" s="24">
        <f t="shared" si="6"/>
        <v>2499000</v>
      </c>
      <c r="H37" s="30">
        <f t="shared" si="2"/>
        <v>4.9971068773818454E-3</v>
      </c>
      <c r="I37" s="31">
        <f t="shared" si="3"/>
        <v>0.93886312672741767</v>
      </c>
    </row>
    <row r="38" spans="1:9" ht="25.5" x14ac:dyDescent="0.25">
      <c r="A38" s="20">
        <v>37</v>
      </c>
      <c r="B38" s="21" t="s">
        <v>16</v>
      </c>
      <c r="C38" s="22" t="s">
        <v>2</v>
      </c>
      <c r="D38" s="22">
        <v>2500</v>
      </c>
      <c r="E38" s="24">
        <f>+'Estudio de Mercado'!N13</f>
        <v>800</v>
      </c>
      <c r="F38" s="24">
        <f t="shared" si="5"/>
        <v>952</v>
      </c>
      <c r="G38" s="24">
        <f t="shared" si="6"/>
        <v>2380000</v>
      </c>
      <c r="H38" s="30">
        <f t="shared" si="2"/>
        <v>4.7591494070303286E-3</v>
      </c>
      <c r="I38" s="31">
        <f t="shared" si="3"/>
        <v>0.94362227613444805</v>
      </c>
    </row>
    <row r="39" spans="1:9" x14ac:dyDescent="0.25">
      <c r="A39" s="20">
        <v>38</v>
      </c>
      <c r="B39" s="21" t="s">
        <v>58</v>
      </c>
      <c r="C39" s="22" t="s">
        <v>2</v>
      </c>
      <c r="D39" s="22">
        <v>80</v>
      </c>
      <c r="E39" s="24">
        <f>+'Estudio de Mercado'!N55</f>
        <v>25000</v>
      </c>
      <c r="F39" s="24">
        <f t="shared" si="5"/>
        <v>29750</v>
      </c>
      <c r="G39" s="24">
        <f t="shared" si="6"/>
        <v>2380000</v>
      </c>
      <c r="H39" s="30">
        <f t="shared" si="2"/>
        <v>4.7591494070303286E-3</v>
      </c>
      <c r="I39" s="31">
        <f t="shared" si="3"/>
        <v>0.94838142554147842</v>
      </c>
    </row>
    <row r="40" spans="1:9" x14ac:dyDescent="0.25">
      <c r="A40" s="20">
        <v>39</v>
      </c>
      <c r="B40" s="21" t="s">
        <v>19</v>
      </c>
      <c r="C40" s="22" t="s">
        <v>2</v>
      </c>
      <c r="D40" s="22">
        <v>35</v>
      </c>
      <c r="E40" s="24">
        <f>+'Estudio de Mercado'!N16</f>
        <v>48000</v>
      </c>
      <c r="F40" s="24">
        <f t="shared" si="5"/>
        <v>57120</v>
      </c>
      <c r="G40" s="24">
        <f t="shared" si="6"/>
        <v>1999200</v>
      </c>
      <c r="H40" s="30">
        <f t="shared" si="2"/>
        <v>3.9976855019054763E-3</v>
      </c>
      <c r="I40" s="31">
        <f t="shared" si="3"/>
        <v>0.95237911104338391</v>
      </c>
    </row>
    <row r="41" spans="1:9" ht="25.5" x14ac:dyDescent="0.25">
      <c r="A41" s="20">
        <v>40</v>
      </c>
      <c r="B41" s="21" t="s">
        <v>64</v>
      </c>
      <c r="C41" s="22" t="s">
        <v>2</v>
      </c>
      <c r="D41" s="22">
        <v>6</v>
      </c>
      <c r="E41" s="24">
        <f>+'Estudio de Mercado'!N60</f>
        <v>270000</v>
      </c>
      <c r="F41" s="24">
        <f t="shared" si="5"/>
        <v>321300</v>
      </c>
      <c r="G41" s="24">
        <f t="shared" si="6"/>
        <v>1927800</v>
      </c>
      <c r="H41" s="30">
        <f t="shared" si="2"/>
        <v>3.8549110196945667E-3</v>
      </c>
      <c r="I41" s="31">
        <f t="shared" si="3"/>
        <v>0.9562340220630785</v>
      </c>
    </row>
    <row r="42" spans="1:9" ht="25.5" x14ac:dyDescent="0.25">
      <c r="A42" s="20">
        <v>41</v>
      </c>
      <c r="B42" s="21" t="s">
        <v>29</v>
      </c>
      <c r="C42" s="22" t="s">
        <v>2</v>
      </c>
      <c r="D42" s="22">
        <v>70</v>
      </c>
      <c r="E42" s="24">
        <f>+'Estudio de Mercado'!N26</f>
        <v>21914</v>
      </c>
      <c r="F42" s="24">
        <f t="shared" si="5"/>
        <v>26077.66</v>
      </c>
      <c r="G42" s="24">
        <f t="shared" si="6"/>
        <v>1825436.2</v>
      </c>
      <c r="H42" s="30">
        <f t="shared" si="2"/>
        <v>3.650220003698192E-3</v>
      </c>
      <c r="I42" s="31">
        <f t="shared" si="3"/>
        <v>0.95988424206677669</v>
      </c>
    </row>
    <row r="43" spans="1:9" ht="25.5" x14ac:dyDescent="0.25">
      <c r="A43" s="20">
        <v>42</v>
      </c>
      <c r="B43" s="21" t="s">
        <v>38</v>
      </c>
      <c r="C43" s="22" t="s">
        <v>2</v>
      </c>
      <c r="D43" s="22">
        <v>3000</v>
      </c>
      <c r="E43" s="24">
        <f>+'Estudio de Mercado'!N35</f>
        <v>400</v>
      </c>
      <c r="F43" s="24">
        <f t="shared" si="5"/>
        <v>476</v>
      </c>
      <c r="G43" s="24">
        <f t="shared" si="6"/>
        <v>1428000</v>
      </c>
      <c r="H43" s="30">
        <f t="shared" si="2"/>
        <v>2.8554896442181976E-3</v>
      </c>
      <c r="I43" s="31">
        <f t="shared" si="3"/>
        <v>0.96273973171099492</v>
      </c>
    </row>
    <row r="44" spans="1:9" ht="51" x14ac:dyDescent="0.25">
      <c r="A44" s="20">
        <v>43</v>
      </c>
      <c r="B44" s="21" t="s">
        <v>73</v>
      </c>
      <c r="C44" s="22" t="s">
        <v>2</v>
      </c>
      <c r="D44" s="22">
        <v>4</v>
      </c>
      <c r="E44" s="24">
        <f>+'Estudio de Mercado'!N69</f>
        <v>300000</v>
      </c>
      <c r="F44" s="24">
        <f t="shared" si="5"/>
        <v>357000</v>
      </c>
      <c r="G44" s="24">
        <f t="shared" si="6"/>
        <v>1428000</v>
      </c>
      <c r="H44" s="30">
        <f t="shared" si="2"/>
        <v>2.8554896442181976E-3</v>
      </c>
      <c r="I44" s="31">
        <f t="shared" si="3"/>
        <v>0.96559522135521314</v>
      </c>
    </row>
    <row r="45" spans="1:9" ht="25.5" x14ac:dyDescent="0.25">
      <c r="A45" s="20">
        <v>44</v>
      </c>
      <c r="B45" s="21" t="s">
        <v>13</v>
      </c>
      <c r="C45" s="22" t="s">
        <v>2</v>
      </c>
      <c r="D45" s="22">
        <v>2000</v>
      </c>
      <c r="E45" s="24">
        <f>+'Estudio de Mercado'!N10</f>
        <v>593</v>
      </c>
      <c r="F45" s="24">
        <f t="shared" si="5"/>
        <v>705.67</v>
      </c>
      <c r="G45" s="24">
        <f t="shared" si="6"/>
        <v>1411340</v>
      </c>
      <c r="H45" s="30">
        <f t="shared" si="2"/>
        <v>2.8221755983689851E-3</v>
      </c>
      <c r="I45" s="31">
        <f t="shared" si="3"/>
        <v>0.96841739695358209</v>
      </c>
    </row>
    <row r="46" spans="1:9" ht="25.5" x14ac:dyDescent="0.25">
      <c r="A46" s="20">
        <v>45</v>
      </c>
      <c r="B46" s="21" t="s">
        <v>42</v>
      </c>
      <c r="C46" s="22" t="s">
        <v>2</v>
      </c>
      <c r="D46" s="22">
        <v>100</v>
      </c>
      <c r="E46" s="24">
        <f>+'Estudio de Mercado'!N39</f>
        <v>11786</v>
      </c>
      <c r="F46" s="24">
        <f t="shared" si="5"/>
        <v>14025.34</v>
      </c>
      <c r="G46" s="24">
        <f t="shared" si="6"/>
        <v>1402534</v>
      </c>
      <c r="H46" s="30">
        <f t="shared" si="2"/>
        <v>2.804566745562973E-3</v>
      </c>
      <c r="I46" s="31">
        <f t="shared" si="3"/>
        <v>0.97122196369914504</v>
      </c>
    </row>
    <row r="47" spans="1:9" ht="25.5" x14ac:dyDescent="0.25">
      <c r="A47" s="20">
        <v>46</v>
      </c>
      <c r="B47" s="21" t="s">
        <v>14</v>
      </c>
      <c r="C47" s="22" t="s">
        <v>2</v>
      </c>
      <c r="D47" s="22">
        <v>1500</v>
      </c>
      <c r="E47" s="24">
        <f>+'Estudio de Mercado'!N11</f>
        <v>652</v>
      </c>
      <c r="F47" s="24">
        <f t="shared" si="5"/>
        <v>775.88</v>
      </c>
      <c r="G47" s="24">
        <f t="shared" si="6"/>
        <v>1163820</v>
      </c>
      <c r="H47" s="30">
        <f t="shared" si="2"/>
        <v>2.3272240600378307E-3</v>
      </c>
      <c r="I47" s="31">
        <f t="shared" si="3"/>
        <v>0.97354918775918287</v>
      </c>
    </row>
    <row r="48" spans="1:9" ht="25.5" x14ac:dyDescent="0.25">
      <c r="A48" s="20">
        <v>47</v>
      </c>
      <c r="B48" s="21" t="s">
        <v>63</v>
      </c>
      <c r="C48" s="22" t="s">
        <v>2</v>
      </c>
      <c r="D48" s="22">
        <v>10</v>
      </c>
      <c r="E48" s="24">
        <f>+'Estudio de Mercado'!N59</f>
        <v>90000</v>
      </c>
      <c r="F48" s="24">
        <f t="shared" si="5"/>
        <v>107100</v>
      </c>
      <c r="G48" s="24">
        <f t="shared" si="6"/>
        <v>1071000</v>
      </c>
      <c r="H48" s="30">
        <f t="shared" si="2"/>
        <v>2.1416172331636479E-3</v>
      </c>
      <c r="I48" s="31">
        <f t="shared" si="3"/>
        <v>0.97569080499234651</v>
      </c>
    </row>
    <row r="49" spans="1:9" x14ac:dyDescent="0.25">
      <c r="A49" s="20">
        <v>48</v>
      </c>
      <c r="B49" s="21" t="s">
        <v>74</v>
      </c>
      <c r="C49" s="22" t="s">
        <v>75</v>
      </c>
      <c r="D49" s="22">
        <v>10</v>
      </c>
      <c r="E49" s="24">
        <f>+'Estudio de Mercado'!N70</f>
        <v>90000</v>
      </c>
      <c r="F49" s="24">
        <f t="shared" si="5"/>
        <v>107100</v>
      </c>
      <c r="G49" s="24">
        <f t="shared" si="6"/>
        <v>1071000</v>
      </c>
      <c r="H49" s="30">
        <f t="shared" si="2"/>
        <v>2.1416172331636479E-3</v>
      </c>
      <c r="I49" s="31">
        <f t="shared" si="3"/>
        <v>0.97783242222551014</v>
      </c>
    </row>
    <row r="50" spans="1:9" ht="25.5" x14ac:dyDescent="0.25">
      <c r="A50" s="20">
        <v>49</v>
      </c>
      <c r="B50" s="21" t="s">
        <v>60</v>
      </c>
      <c r="C50" s="22" t="s">
        <v>2</v>
      </c>
      <c r="D50" s="22">
        <v>15</v>
      </c>
      <c r="E50" s="24">
        <f>+'Estudio de Mercado'!N57</f>
        <v>59225</v>
      </c>
      <c r="F50" s="24">
        <f t="shared" si="5"/>
        <v>70477.75</v>
      </c>
      <c r="G50" s="24">
        <f t="shared" si="6"/>
        <v>1057166.25</v>
      </c>
      <c r="H50" s="30">
        <f t="shared" si="2"/>
        <v>2.1139546772352843E-3</v>
      </c>
      <c r="I50" s="31">
        <f t="shared" si="3"/>
        <v>0.97994637690274544</v>
      </c>
    </row>
    <row r="51" spans="1:9" x14ac:dyDescent="0.25">
      <c r="A51" s="20">
        <v>50</v>
      </c>
      <c r="B51" s="21" t="s">
        <v>43</v>
      </c>
      <c r="C51" s="22" t="s">
        <v>2</v>
      </c>
      <c r="D51" s="22">
        <v>25</v>
      </c>
      <c r="E51" s="24">
        <f>+'Estudio de Mercado'!N40</f>
        <v>34351</v>
      </c>
      <c r="F51" s="24">
        <f t="shared" si="5"/>
        <v>40877.689999999995</v>
      </c>
      <c r="G51" s="24">
        <f t="shared" si="6"/>
        <v>1021942.2499999999</v>
      </c>
      <c r="H51" s="30">
        <f t="shared" si="2"/>
        <v>2.0435192660112353E-3</v>
      </c>
      <c r="I51" s="31">
        <f t="shared" si="3"/>
        <v>0.98198989616875665</v>
      </c>
    </row>
    <row r="52" spans="1:9" ht="25.5" x14ac:dyDescent="0.25">
      <c r="A52" s="20">
        <v>51</v>
      </c>
      <c r="B52" s="21" t="s">
        <v>65</v>
      </c>
      <c r="C52" s="22" t="s">
        <v>2</v>
      </c>
      <c r="D52" s="22">
        <v>15</v>
      </c>
      <c r="E52" s="24">
        <f>+'Estudio de Mercado'!N61</f>
        <v>53000</v>
      </c>
      <c r="F52" s="24">
        <f t="shared" si="5"/>
        <v>63070</v>
      </c>
      <c r="G52" s="24">
        <f t="shared" si="6"/>
        <v>946050</v>
      </c>
      <c r="H52" s="30">
        <f t="shared" si="2"/>
        <v>1.8917618892945558E-3</v>
      </c>
      <c r="I52" s="31">
        <f t="shared" si="3"/>
        <v>0.98388165805805117</v>
      </c>
    </row>
    <row r="53" spans="1:9" ht="25.5" x14ac:dyDescent="0.25">
      <c r="A53" s="20">
        <v>52</v>
      </c>
      <c r="B53" s="21" t="s">
        <v>66</v>
      </c>
      <c r="C53" s="22" t="s">
        <v>2</v>
      </c>
      <c r="D53" s="22">
        <v>15</v>
      </c>
      <c r="E53" s="24">
        <f>+'Estudio de Mercado'!N62</f>
        <v>53000</v>
      </c>
      <c r="F53" s="24">
        <f t="shared" si="5"/>
        <v>63070</v>
      </c>
      <c r="G53" s="24">
        <f t="shared" si="6"/>
        <v>946050</v>
      </c>
      <c r="H53" s="30">
        <f t="shared" si="2"/>
        <v>1.8917618892945558E-3</v>
      </c>
      <c r="I53" s="31">
        <f t="shared" si="3"/>
        <v>0.98577341994734569</v>
      </c>
    </row>
    <row r="54" spans="1:9" ht="25.5" x14ac:dyDescent="0.25">
      <c r="A54" s="20">
        <v>53</v>
      </c>
      <c r="B54" s="21" t="s">
        <v>41</v>
      </c>
      <c r="C54" s="22" t="s">
        <v>2</v>
      </c>
      <c r="D54" s="22">
        <v>61</v>
      </c>
      <c r="E54" s="24">
        <f>+'Estudio de Mercado'!N38</f>
        <v>11800</v>
      </c>
      <c r="F54" s="24">
        <f t="shared" si="5"/>
        <v>14042</v>
      </c>
      <c r="G54" s="24">
        <f t="shared" si="6"/>
        <v>856562</v>
      </c>
      <c r="H54" s="30">
        <f t="shared" si="2"/>
        <v>1.7128178715902153E-3</v>
      </c>
      <c r="I54" s="31">
        <f t="shared" si="3"/>
        <v>0.98748623781893585</v>
      </c>
    </row>
    <row r="55" spans="1:9" ht="25.5" x14ac:dyDescent="0.25">
      <c r="A55" s="20">
        <v>54</v>
      </c>
      <c r="B55" s="21" t="s">
        <v>17</v>
      </c>
      <c r="C55" s="22" t="s">
        <v>2</v>
      </c>
      <c r="D55" s="22">
        <v>25</v>
      </c>
      <c r="E55" s="24">
        <f>+'Estudio de Mercado'!N14</f>
        <v>28000</v>
      </c>
      <c r="F55" s="24">
        <f t="shared" si="5"/>
        <v>33320</v>
      </c>
      <c r="G55" s="24">
        <f t="shared" si="6"/>
        <v>833000</v>
      </c>
      <c r="H55" s="30">
        <f t="shared" si="2"/>
        <v>1.6657022924606152E-3</v>
      </c>
      <c r="I55" s="31">
        <f t="shared" si="3"/>
        <v>0.98915194011139651</v>
      </c>
    </row>
    <row r="56" spans="1:9" x14ac:dyDescent="0.25">
      <c r="A56" s="20">
        <v>55</v>
      </c>
      <c r="B56" s="21" t="s">
        <v>12</v>
      </c>
      <c r="C56" s="22" t="s">
        <v>2</v>
      </c>
      <c r="D56" s="22">
        <v>1000</v>
      </c>
      <c r="E56" s="24">
        <f>+'Estudio de Mercado'!N9</f>
        <v>652</v>
      </c>
      <c r="F56" s="24">
        <f t="shared" si="5"/>
        <v>775.88</v>
      </c>
      <c r="G56" s="24">
        <f t="shared" si="6"/>
        <v>775880</v>
      </c>
      <c r="H56" s="30">
        <f t="shared" si="2"/>
        <v>1.5514827066918872E-3</v>
      </c>
      <c r="I56" s="31">
        <f t="shared" si="3"/>
        <v>0.99070342281808843</v>
      </c>
    </row>
    <row r="57" spans="1:9" ht="25.5" x14ac:dyDescent="0.25">
      <c r="A57" s="20">
        <v>56</v>
      </c>
      <c r="B57" s="21" t="s">
        <v>26</v>
      </c>
      <c r="C57" s="22" t="s">
        <v>2</v>
      </c>
      <c r="D57" s="22">
        <v>50</v>
      </c>
      <c r="E57" s="24">
        <f>+'Estudio de Mercado'!N23</f>
        <v>10500</v>
      </c>
      <c r="F57" s="24">
        <f t="shared" si="5"/>
        <v>12495</v>
      </c>
      <c r="G57" s="24">
        <f t="shared" si="6"/>
        <v>624750</v>
      </c>
      <c r="H57" s="30">
        <f t="shared" si="2"/>
        <v>1.2492767193454614E-3</v>
      </c>
      <c r="I57" s="31">
        <f t="shared" si="3"/>
        <v>0.99195269953743392</v>
      </c>
    </row>
    <row r="58" spans="1:9" ht="38.25" x14ac:dyDescent="0.25">
      <c r="A58" s="20">
        <v>57</v>
      </c>
      <c r="B58" s="21" t="s">
        <v>33</v>
      </c>
      <c r="C58" s="22" t="s">
        <v>2</v>
      </c>
      <c r="D58" s="22">
        <v>200</v>
      </c>
      <c r="E58" s="24">
        <f>+'Estudio de Mercado'!N30</f>
        <v>2369</v>
      </c>
      <c r="F58" s="24">
        <f t="shared" si="5"/>
        <v>2819.1099999999997</v>
      </c>
      <c r="G58" s="24">
        <f t="shared" si="6"/>
        <v>563821.99999999988</v>
      </c>
      <c r="H58" s="30">
        <f t="shared" si="2"/>
        <v>1.1274424945254848E-3</v>
      </c>
      <c r="I58" s="31">
        <f t="shared" si="3"/>
        <v>0.99308014203195938</v>
      </c>
    </row>
    <row r="59" spans="1:9" ht="25.5" x14ac:dyDescent="0.25">
      <c r="A59" s="20">
        <v>58</v>
      </c>
      <c r="B59" s="21" t="s">
        <v>47</v>
      </c>
      <c r="C59" s="22" t="s">
        <v>2</v>
      </c>
      <c r="D59" s="22">
        <v>20</v>
      </c>
      <c r="E59" s="24">
        <f>+'Estudio de Mercado'!N44</f>
        <v>22600</v>
      </c>
      <c r="F59" s="24">
        <f t="shared" si="5"/>
        <v>26894</v>
      </c>
      <c r="G59" s="24">
        <f t="shared" si="6"/>
        <v>537880</v>
      </c>
      <c r="H59" s="30">
        <f t="shared" si="2"/>
        <v>1.0755677659888543E-3</v>
      </c>
      <c r="I59" s="31">
        <f t="shared" si="3"/>
        <v>0.99415570979794821</v>
      </c>
    </row>
    <row r="60" spans="1:9" x14ac:dyDescent="0.25">
      <c r="A60" s="20">
        <v>59</v>
      </c>
      <c r="B60" s="21" t="s">
        <v>67</v>
      </c>
      <c r="C60" s="22" t="s">
        <v>2</v>
      </c>
      <c r="D60" s="22">
        <v>2</v>
      </c>
      <c r="E60" s="24">
        <f>+'Estudio de Mercado'!N63</f>
        <v>220000</v>
      </c>
      <c r="F60" s="24">
        <f t="shared" si="5"/>
        <v>261800</v>
      </c>
      <c r="G60" s="24">
        <f t="shared" si="6"/>
        <v>523600</v>
      </c>
      <c r="H60" s="30">
        <f t="shared" si="2"/>
        <v>1.0470128695466725E-3</v>
      </c>
      <c r="I60" s="31">
        <f t="shared" si="3"/>
        <v>0.99520272266749488</v>
      </c>
    </row>
    <row r="61" spans="1:9" ht="25.5" x14ac:dyDescent="0.25">
      <c r="A61" s="20">
        <v>60</v>
      </c>
      <c r="B61" s="21" t="s">
        <v>45</v>
      </c>
      <c r="C61" s="22" t="s">
        <v>2</v>
      </c>
      <c r="D61" s="22">
        <v>30</v>
      </c>
      <c r="E61" s="24">
        <f>+'Estudio de Mercado'!N42</f>
        <v>12556</v>
      </c>
      <c r="F61" s="24">
        <f t="shared" si="5"/>
        <v>14941.64</v>
      </c>
      <c r="G61" s="24">
        <f t="shared" si="6"/>
        <v>448249.19999999995</v>
      </c>
      <c r="H61" s="30">
        <f t="shared" si="2"/>
        <v>8.9633819932009211E-4</v>
      </c>
      <c r="I61" s="31">
        <f t="shared" si="3"/>
        <v>0.99609906086681499</v>
      </c>
    </row>
    <row r="62" spans="1:9" x14ac:dyDescent="0.25">
      <c r="A62" s="20">
        <v>61</v>
      </c>
      <c r="B62" s="21" t="s">
        <v>56</v>
      </c>
      <c r="C62" s="22" t="s">
        <v>2</v>
      </c>
      <c r="D62" s="22">
        <v>10</v>
      </c>
      <c r="E62" s="24">
        <f>+'Estudio de Mercado'!N53</f>
        <v>35000</v>
      </c>
      <c r="F62" s="24">
        <f t="shared" si="5"/>
        <v>41650</v>
      </c>
      <c r="G62" s="24">
        <f t="shared" si="6"/>
        <v>416500</v>
      </c>
      <c r="H62" s="30">
        <f t="shared" si="2"/>
        <v>8.3285114623030761E-4</v>
      </c>
      <c r="I62" s="31">
        <f t="shared" si="3"/>
        <v>0.99693191201304532</v>
      </c>
    </row>
    <row r="63" spans="1:9" x14ac:dyDescent="0.25">
      <c r="A63" s="20">
        <v>62</v>
      </c>
      <c r="B63" s="21" t="s">
        <v>57</v>
      </c>
      <c r="C63" s="22" t="s">
        <v>2</v>
      </c>
      <c r="D63" s="22">
        <v>45</v>
      </c>
      <c r="E63" s="24">
        <f>+'Estudio de Mercado'!N54</f>
        <v>7107</v>
      </c>
      <c r="F63" s="24">
        <f t="shared" si="5"/>
        <v>8457.33</v>
      </c>
      <c r="G63" s="24">
        <f t="shared" si="6"/>
        <v>380579.85</v>
      </c>
      <c r="H63" s="30">
        <f t="shared" si="2"/>
        <v>7.6102368380470231E-4</v>
      </c>
      <c r="I63" s="31">
        <f t="shared" si="3"/>
        <v>0.99769293569685003</v>
      </c>
    </row>
    <row r="64" spans="1:9" ht="38.25" x14ac:dyDescent="0.25">
      <c r="A64" s="20">
        <v>63</v>
      </c>
      <c r="B64" s="21" t="s">
        <v>48</v>
      </c>
      <c r="C64" s="22" t="s">
        <v>2</v>
      </c>
      <c r="D64" s="22">
        <v>40</v>
      </c>
      <c r="E64" s="24">
        <f>+'Estudio de Mercado'!N45</f>
        <v>6515</v>
      </c>
      <c r="F64" s="24">
        <f t="shared" si="5"/>
        <v>7752.8499999999995</v>
      </c>
      <c r="G64" s="24">
        <f t="shared" si="6"/>
        <v>310114</v>
      </c>
      <c r="H64" s="30">
        <f t="shared" si="2"/>
        <v>6.2011716773605183E-4</v>
      </c>
      <c r="I64" s="31">
        <f t="shared" si="3"/>
        <v>0.99831305286458605</v>
      </c>
    </row>
    <row r="65" spans="1:9" ht="25.5" x14ac:dyDescent="0.25">
      <c r="A65" s="20">
        <v>64</v>
      </c>
      <c r="B65" s="21" t="s">
        <v>6</v>
      </c>
      <c r="C65" s="22" t="s">
        <v>2</v>
      </c>
      <c r="D65" s="22">
        <v>30</v>
      </c>
      <c r="E65" s="24">
        <f>+'Estudio de Mercado'!N3</f>
        <v>5500</v>
      </c>
      <c r="F65" s="24">
        <f t="shared" si="5"/>
        <v>6545</v>
      </c>
      <c r="G65" s="24">
        <f t="shared" si="6"/>
        <v>196350</v>
      </c>
      <c r="H65" s="30">
        <f t="shared" si="2"/>
        <v>3.9262982608000212E-4</v>
      </c>
      <c r="I65" s="31">
        <f t="shared" si="3"/>
        <v>0.99870568269066606</v>
      </c>
    </row>
    <row r="66" spans="1:9" ht="25.5" x14ac:dyDescent="0.25">
      <c r="A66" s="20">
        <v>65</v>
      </c>
      <c r="B66" s="21" t="s">
        <v>72</v>
      </c>
      <c r="C66" s="22" t="s">
        <v>2</v>
      </c>
      <c r="D66" s="22">
        <v>4</v>
      </c>
      <c r="E66" s="24">
        <f>+'Estudio de Mercado'!N68</f>
        <v>38000</v>
      </c>
      <c r="F66" s="24">
        <f t="shared" ref="F66:F69" si="7">+E66*1.19</f>
        <v>45220</v>
      </c>
      <c r="G66" s="24">
        <f t="shared" ref="G66:G69" si="8">+D66*F66</f>
        <v>180880</v>
      </c>
      <c r="H66" s="30">
        <f t="shared" si="2"/>
        <v>3.6169535493430502E-4</v>
      </c>
      <c r="I66" s="31">
        <f t="shared" si="3"/>
        <v>0.99906737804560042</v>
      </c>
    </row>
    <row r="67" spans="1:9" ht="25.5" x14ac:dyDescent="0.25">
      <c r="A67" s="20">
        <v>66</v>
      </c>
      <c r="B67" s="21" t="s">
        <v>70</v>
      </c>
      <c r="C67" s="22" t="s">
        <v>2</v>
      </c>
      <c r="D67" s="22">
        <v>4</v>
      </c>
      <c r="E67" s="24">
        <f>+'Estudio de Mercado'!N66</f>
        <v>33000</v>
      </c>
      <c r="F67" s="24">
        <f t="shared" si="7"/>
        <v>39270</v>
      </c>
      <c r="G67" s="24">
        <f t="shared" si="8"/>
        <v>157080</v>
      </c>
      <c r="H67" s="30">
        <f t="shared" ref="H67:H69" si="9">G67/$G$70</f>
        <v>3.141038608640017E-4</v>
      </c>
      <c r="I67" s="31">
        <f t="shared" si="3"/>
        <v>0.99938148190646447</v>
      </c>
    </row>
    <row r="68" spans="1:9" ht="25.5" x14ac:dyDescent="0.25">
      <c r="A68" s="20">
        <v>67</v>
      </c>
      <c r="B68" s="21" t="s">
        <v>71</v>
      </c>
      <c r="C68" s="22" t="s">
        <v>2</v>
      </c>
      <c r="D68" s="22">
        <v>4</v>
      </c>
      <c r="E68" s="24">
        <f>+'Estudio de Mercado'!N67</f>
        <v>33000</v>
      </c>
      <c r="F68" s="24">
        <f t="shared" si="7"/>
        <v>39270</v>
      </c>
      <c r="G68" s="24">
        <f t="shared" si="8"/>
        <v>157080</v>
      </c>
      <c r="H68" s="30">
        <f t="shared" si="9"/>
        <v>3.141038608640017E-4</v>
      </c>
      <c r="I68" s="31">
        <f t="shared" ref="I68:I69" si="10">+I67+H68</f>
        <v>0.99969558576732853</v>
      </c>
    </row>
    <row r="69" spans="1:9" ht="25.5" x14ac:dyDescent="0.25">
      <c r="A69" s="20">
        <v>68</v>
      </c>
      <c r="B69" s="21" t="s">
        <v>69</v>
      </c>
      <c r="C69" s="22" t="s">
        <v>2</v>
      </c>
      <c r="D69" s="22">
        <v>4</v>
      </c>
      <c r="E69" s="24">
        <f>+'Estudio de Mercado'!N65</f>
        <v>31982</v>
      </c>
      <c r="F69" s="24">
        <f t="shared" si="7"/>
        <v>38058.58</v>
      </c>
      <c r="G69" s="24">
        <f t="shared" si="8"/>
        <v>152234.32</v>
      </c>
      <c r="H69" s="30">
        <f t="shared" si="9"/>
        <v>3.0441423267128797E-4</v>
      </c>
      <c r="I69" s="31">
        <f t="shared" si="10"/>
        <v>0.99999999999999978</v>
      </c>
    </row>
    <row r="70" spans="1:9" ht="16.5" x14ac:dyDescent="0.3">
      <c r="B70" s="45" t="s">
        <v>96</v>
      </c>
      <c r="C70" s="45"/>
      <c r="D70" s="45"/>
      <c r="E70" s="45"/>
      <c r="F70" s="45"/>
      <c r="G70" s="29">
        <f>SUM(G2:G69)</f>
        <v>500089363.97000003</v>
      </c>
      <c r="H70" s="27"/>
    </row>
  </sheetData>
  <autoFilter ref="A1:I1" xr:uid="{DEDF2C27-BC6C-417A-9FBF-613D1FB53EE1}">
    <sortState ref="A2:I69">
      <sortCondition descending="1" ref="G1"/>
    </sortState>
  </autoFilter>
  <mergeCells count="1">
    <mergeCell ref="B70:F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C06C8-2253-4B59-ACCA-28066DA8BF18}">
  <dimension ref="A1:F73"/>
  <sheetViews>
    <sheetView topLeftCell="A54" workbookViewId="0">
      <selection activeCell="G7" sqref="G7"/>
    </sheetView>
  </sheetViews>
  <sheetFormatPr baseColWidth="10" defaultRowHeight="15" x14ac:dyDescent="0.25"/>
  <cols>
    <col min="1" max="1" width="4.85546875" customWidth="1"/>
    <col min="2" max="2" width="24.28515625" customWidth="1"/>
    <col min="3" max="3" width="8" customWidth="1"/>
    <col min="4" max="4" width="10" customWidth="1"/>
    <col min="5" max="5" width="13" bestFit="1" customWidth="1"/>
    <col min="6" max="6" width="15" bestFit="1" customWidth="1"/>
  </cols>
  <sheetData>
    <row r="1" spans="1:6" x14ac:dyDescent="0.25">
      <c r="A1" s="46" t="s">
        <v>86</v>
      </c>
      <c r="B1" s="46"/>
      <c r="C1" s="46"/>
      <c r="D1" s="46"/>
      <c r="E1" s="46"/>
      <c r="F1" s="46"/>
    </row>
    <row r="2" spans="1:6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</row>
    <row r="3" spans="1:6" ht="25.5" x14ac:dyDescent="0.25">
      <c r="A3" s="20">
        <v>1</v>
      </c>
      <c r="B3" s="21" t="s">
        <v>6</v>
      </c>
      <c r="C3" s="22" t="s">
        <v>2</v>
      </c>
      <c r="D3" s="22">
        <v>30</v>
      </c>
      <c r="E3" s="24">
        <f>+'Estudio de Mercado'!N3</f>
        <v>5500</v>
      </c>
      <c r="F3" s="24">
        <f>+D3*E3</f>
        <v>165000</v>
      </c>
    </row>
    <row r="4" spans="1:6" ht="25.5" x14ac:dyDescent="0.25">
      <c r="A4" s="20">
        <v>2</v>
      </c>
      <c r="B4" s="21" t="s">
        <v>7</v>
      </c>
      <c r="C4" s="22" t="s">
        <v>2</v>
      </c>
      <c r="D4" s="22">
        <v>200</v>
      </c>
      <c r="E4" s="24">
        <f>+'Estudio de Mercado'!N4</f>
        <v>22000</v>
      </c>
      <c r="F4" s="24">
        <f t="shared" ref="F4:F67" si="0">+D4*E4</f>
        <v>4400000</v>
      </c>
    </row>
    <row r="5" spans="1:6" ht="25.5" x14ac:dyDescent="0.25">
      <c r="A5" s="20">
        <v>3</v>
      </c>
      <c r="B5" s="21" t="s">
        <v>8</v>
      </c>
      <c r="C5" s="22" t="s">
        <v>2</v>
      </c>
      <c r="D5" s="22">
        <v>20</v>
      </c>
      <c r="E5" s="24">
        <f>+'Estudio de Mercado'!N5</f>
        <v>610000</v>
      </c>
      <c r="F5" s="24">
        <f t="shared" si="0"/>
        <v>12200000</v>
      </c>
    </row>
    <row r="6" spans="1:6" ht="25.5" x14ac:dyDescent="0.25">
      <c r="A6" s="20">
        <v>4</v>
      </c>
      <c r="B6" s="21" t="s">
        <v>9</v>
      </c>
      <c r="C6" s="22" t="s">
        <v>2</v>
      </c>
      <c r="D6" s="22">
        <v>6000</v>
      </c>
      <c r="E6" s="24">
        <f>+'Estudio de Mercado'!N6</f>
        <v>889</v>
      </c>
      <c r="F6" s="24">
        <f t="shared" si="0"/>
        <v>5334000</v>
      </c>
    </row>
    <row r="7" spans="1:6" ht="25.5" x14ac:dyDescent="0.25">
      <c r="A7" s="20">
        <v>5</v>
      </c>
      <c r="B7" s="21" t="s">
        <v>10</v>
      </c>
      <c r="C7" s="22" t="s">
        <v>2</v>
      </c>
      <c r="D7" s="22">
        <v>2500</v>
      </c>
      <c r="E7" s="24">
        <f>+'Estudio de Mercado'!N7</f>
        <v>1895</v>
      </c>
      <c r="F7" s="24">
        <f t="shared" si="0"/>
        <v>4737500</v>
      </c>
    </row>
    <row r="8" spans="1:6" ht="25.5" x14ac:dyDescent="0.25">
      <c r="A8" s="20">
        <v>6</v>
      </c>
      <c r="B8" s="21" t="s">
        <v>11</v>
      </c>
      <c r="C8" s="22" t="s">
        <v>2</v>
      </c>
      <c r="D8" s="22">
        <v>2500</v>
      </c>
      <c r="E8" s="24">
        <f>+'Estudio de Mercado'!N8</f>
        <v>889</v>
      </c>
      <c r="F8" s="24">
        <f t="shared" si="0"/>
        <v>2222500</v>
      </c>
    </row>
    <row r="9" spans="1:6" x14ac:dyDescent="0.25">
      <c r="A9" s="20">
        <v>7</v>
      </c>
      <c r="B9" s="21" t="s">
        <v>12</v>
      </c>
      <c r="C9" s="22" t="s">
        <v>2</v>
      </c>
      <c r="D9" s="22">
        <v>1000</v>
      </c>
      <c r="E9" s="24">
        <f>+'Estudio de Mercado'!N9</f>
        <v>652</v>
      </c>
      <c r="F9" s="24">
        <f t="shared" si="0"/>
        <v>652000</v>
      </c>
    </row>
    <row r="10" spans="1:6" ht="25.5" x14ac:dyDescent="0.25">
      <c r="A10" s="20">
        <v>8</v>
      </c>
      <c r="B10" s="21" t="s">
        <v>13</v>
      </c>
      <c r="C10" s="22" t="s">
        <v>2</v>
      </c>
      <c r="D10" s="22">
        <v>2000</v>
      </c>
      <c r="E10" s="24">
        <f>+'Estudio de Mercado'!N10</f>
        <v>593</v>
      </c>
      <c r="F10" s="24">
        <f t="shared" si="0"/>
        <v>1186000</v>
      </c>
    </row>
    <row r="11" spans="1:6" ht="25.5" x14ac:dyDescent="0.25">
      <c r="A11" s="20">
        <v>9</v>
      </c>
      <c r="B11" s="21" t="s">
        <v>14</v>
      </c>
      <c r="C11" s="22" t="s">
        <v>2</v>
      </c>
      <c r="D11" s="22">
        <v>1500</v>
      </c>
      <c r="E11" s="24">
        <f>+'Estudio de Mercado'!N11</f>
        <v>652</v>
      </c>
      <c r="F11" s="24">
        <f t="shared" si="0"/>
        <v>978000</v>
      </c>
    </row>
    <row r="12" spans="1:6" ht="25.5" x14ac:dyDescent="0.25">
      <c r="A12" s="20">
        <v>10</v>
      </c>
      <c r="B12" s="21" t="s">
        <v>15</v>
      </c>
      <c r="C12" s="22" t="s">
        <v>2</v>
      </c>
      <c r="D12" s="22">
        <v>4500</v>
      </c>
      <c r="E12" s="24">
        <f>+'Estudio de Mercado'!N12</f>
        <v>800</v>
      </c>
      <c r="F12" s="24">
        <f t="shared" si="0"/>
        <v>3600000</v>
      </c>
    </row>
    <row r="13" spans="1:6" ht="25.5" x14ac:dyDescent="0.25">
      <c r="A13" s="20">
        <v>11</v>
      </c>
      <c r="B13" s="21" t="s">
        <v>16</v>
      </c>
      <c r="C13" s="22" t="s">
        <v>2</v>
      </c>
      <c r="D13" s="22">
        <v>2500</v>
      </c>
      <c r="E13" s="24">
        <f>+'Estudio de Mercado'!N13</f>
        <v>800</v>
      </c>
      <c r="F13" s="24">
        <f t="shared" si="0"/>
        <v>2000000</v>
      </c>
    </row>
    <row r="14" spans="1:6" ht="25.5" x14ac:dyDescent="0.25">
      <c r="A14" s="20">
        <v>12</v>
      </c>
      <c r="B14" s="21" t="s">
        <v>17</v>
      </c>
      <c r="C14" s="22" t="s">
        <v>2</v>
      </c>
      <c r="D14" s="22">
        <v>25</v>
      </c>
      <c r="E14" s="24">
        <f>+'Estudio de Mercado'!N14</f>
        <v>28000</v>
      </c>
      <c r="F14" s="24">
        <f t="shared" si="0"/>
        <v>700000</v>
      </c>
    </row>
    <row r="15" spans="1:6" x14ac:dyDescent="0.25">
      <c r="A15" s="20">
        <v>13</v>
      </c>
      <c r="B15" s="21" t="s">
        <v>18</v>
      </c>
      <c r="C15" s="22" t="s">
        <v>2</v>
      </c>
      <c r="D15" s="22">
        <v>500</v>
      </c>
      <c r="E15" s="24">
        <f>+'Estudio de Mercado'!N15</f>
        <v>13000</v>
      </c>
      <c r="F15" s="24">
        <f t="shared" si="0"/>
        <v>6500000</v>
      </c>
    </row>
    <row r="16" spans="1:6" x14ac:dyDescent="0.25">
      <c r="A16" s="20">
        <v>14</v>
      </c>
      <c r="B16" s="21" t="s">
        <v>19</v>
      </c>
      <c r="C16" s="22" t="s">
        <v>2</v>
      </c>
      <c r="D16" s="22">
        <v>35</v>
      </c>
      <c r="E16" s="24">
        <f>+'Estudio de Mercado'!N16</f>
        <v>48000</v>
      </c>
      <c r="F16" s="24">
        <f t="shared" si="0"/>
        <v>1680000</v>
      </c>
    </row>
    <row r="17" spans="1:6" ht="25.5" x14ac:dyDescent="0.25">
      <c r="A17" s="20">
        <v>15</v>
      </c>
      <c r="B17" s="21" t="s">
        <v>20</v>
      </c>
      <c r="C17" s="22" t="s">
        <v>2</v>
      </c>
      <c r="D17" s="22">
        <v>5000</v>
      </c>
      <c r="E17" s="24">
        <f>+'Estudio de Mercado'!N17</f>
        <v>17500</v>
      </c>
      <c r="F17" s="24">
        <f t="shared" si="0"/>
        <v>87500000</v>
      </c>
    </row>
    <row r="18" spans="1:6" ht="25.5" x14ac:dyDescent="0.25">
      <c r="A18" s="20">
        <v>16</v>
      </c>
      <c r="B18" s="21" t="s">
        <v>21</v>
      </c>
      <c r="C18" s="22" t="s">
        <v>2</v>
      </c>
      <c r="D18" s="22">
        <v>5000</v>
      </c>
      <c r="E18" s="24">
        <f>+'Estudio de Mercado'!N18</f>
        <v>8500</v>
      </c>
      <c r="F18" s="24">
        <f t="shared" si="0"/>
        <v>42500000</v>
      </c>
    </row>
    <row r="19" spans="1:6" x14ac:dyDescent="0.25">
      <c r="A19" s="20">
        <v>17</v>
      </c>
      <c r="B19" s="21" t="s">
        <v>22</v>
      </c>
      <c r="C19" s="22" t="s">
        <v>2</v>
      </c>
      <c r="D19" s="22">
        <v>300</v>
      </c>
      <c r="E19" s="24">
        <f>+'Estudio de Mercado'!N19</f>
        <v>12500</v>
      </c>
      <c r="F19" s="24">
        <f t="shared" si="0"/>
        <v>3750000</v>
      </c>
    </row>
    <row r="20" spans="1:6" ht="25.5" x14ac:dyDescent="0.25">
      <c r="A20" s="20">
        <v>18</v>
      </c>
      <c r="B20" s="21" t="s">
        <v>23</v>
      </c>
      <c r="C20" s="22" t="s">
        <v>2</v>
      </c>
      <c r="D20" s="22">
        <v>800</v>
      </c>
      <c r="E20" s="24">
        <f>+'Estudio de Mercado'!N20</f>
        <v>14200</v>
      </c>
      <c r="F20" s="24">
        <f t="shared" si="0"/>
        <v>11360000</v>
      </c>
    </row>
    <row r="21" spans="1:6" ht="25.5" x14ac:dyDescent="0.25">
      <c r="A21" s="20">
        <v>19</v>
      </c>
      <c r="B21" s="21" t="s">
        <v>24</v>
      </c>
      <c r="C21" s="22" t="s">
        <v>2</v>
      </c>
      <c r="D21" s="22">
        <v>500</v>
      </c>
      <c r="E21" s="24">
        <f>+'Estudio de Mercado'!N21</f>
        <v>20000</v>
      </c>
      <c r="F21" s="24">
        <f t="shared" si="0"/>
        <v>10000000</v>
      </c>
    </row>
    <row r="22" spans="1:6" x14ac:dyDescent="0.25">
      <c r="A22" s="20">
        <v>20</v>
      </c>
      <c r="B22" s="21" t="s">
        <v>25</v>
      </c>
      <c r="C22" s="22" t="s">
        <v>2</v>
      </c>
      <c r="D22" s="22">
        <v>800</v>
      </c>
      <c r="E22" s="24">
        <f>+'Estudio de Mercado'!N22</f>
        <v>2800</v>
      </c>
      <c r="F22" s="24">
        <f t="shared" si="0"/>
        <v>2240000</v>
      </c>
    </row>
    <row r="23" spans="1:6" ht="25.5" x14ac:dyDescent="0.25">
      <c r="A23" s="20">
        <v>21</v>
      </c>
      <c r="B23" s="21" t="s">
        <v>26</v>
      </c>
      <c r="C23" s="22" t="s">
        <v>2</v>
      </c>
      <c r="D23" s="22">
        <v>50</v>
      </c>
      <c r="E23" s="24">
        <f>+'Estudio de Mercado'!N23</f>
        <v>10500</v>
      </c>
      <c r="F23" s="24">
        <f t="shared" si="0"/>
        <v>525000</v>
      </c>
    </row>
    <row r="24" spans="1:6" x14ac:dyDescent="0.25">
      <c r="A24" s="20">
        <v>22</v>
      </c>
      <c r="B24" s="21" t="s">
        <v>27</v>
      </c>
      <c r="C24" s="22" t="s">
        <v>2</v>
      </c>
      <c r="D24" s="22">
        <v>5000</v>
      </c>
      <c r="E24" s="24">
        <f>+'Estudio de Mercado'!N24</f>
        <v>10670</v>
      </c>
      <c r="F24" s="24">
        <f t="shared" si="0"/>
        <v>53350000</v>
      </c>
    </row>
    <row r="25" spans="1:6" ht="25.5" x14ac:dyDescent="0.25">
      <c r="A25" s="20">
        <v>23</v>
      </c>
      <c r="B25" s="21" t="s">
        <v>28</v>
      </c>
      <c r="C25" s="22" t="s">
        <v>2</v>
      </c>
      <c r="D25" s="22">
        <v>300</v>
      </c>
      <c r="E25" s="24">
        <f>+'Estudio de Mercado'!N25</f>
        <v>7000</v>
      </c>
      <c r="F25" s="24">
        <f t="shared" si="0"/>
        <v>2100000</v>
      </c>
    </row>
    <row r="26" spans="1:6" ht="25.5" x14ac:dyDescent="0.25">
      <c r="A26" s="20">
        <v>24</v>
      </c>
      <c r="B26" s="21" t="s">
        <v>29</v>
      </c>
      <c r="C26" s="22" t="s">
        <v>2</v>
      </c>
      <c r="D26" s="22">
        <v>70</v>
      </c>
      <c r="E26" s="24">
        <f>+'Estudio de Mercado'!N26</f>
        <v>21914</v>
      </c>
      <c r="F26" s="24">
        <f t="shared" si="0"/>
        <v>1533980</v>
      </c>
    </row>
    <row r="27" spans="1:6" ht="25.5" x14ac:dyDescent="0.25">
      <c r="A27" s="20">
        <v>25</v>
      </c>
      <c r="B27" s="21" t="s">
        <v>30</v>
      </c>
      <c r="C27" s="22" t="s">
        <v>2</v>
      </c>
      <c r="D27" s="22">
        <v>1500</v>
      </c>
      <c r="E27" s="24">
        <f>+'Estudio de Mercado'!N27</f>
        <v>5568</v>
      </c>
      <c r="F27" s="24">
        <f t="shared" si="0"/>
        <v>8352000</v>
      </c>
    </row>
    <row r="28" spans="1:6" x14ac:dyDescent="0.25">
      <c r="A28" s="20">
        <v>26</v>
      </c>
      <c r="B28" s="21" t="s">
        <v>31</v>
      </c>
      <c r="C28" s="22" t="s">
        <v>2</v>
      </c>
      <c r="D28" s="22">
        <v>400</v>
      </c>
      <c r="E28" s="24">
        <f>+'Estudio de Mercado'!N28</f>
        <v>7800</v>
      </c>
      <c r="F28" s="24">
        <f t="shared" si="0"/>
        <v>3120000</v>
      </c>
    </row>
    <row r="29" spans="1:6" x14ac:dyDescent="0.25">
      <c r="A29" s="20">
        <v>27</v>
      </c>
      <c r="B29" s="21" t="s">
        <v>32</v>
      </c>
      <c r="C29" s="22" t="s">
        <v>2</v>
      </c>
      <c r="D29" s="22">
        <v>600</v>
      </c>
      <c r="E29" s="24">
        <f>+'Estudio de Mercado'!N29</f>
        <v>9519</v>
      </c>
      <c r="F29" s="24">
        <f t="shared" si="0"/>
        <v>5711400</v>
      </c>
    </row>
    <row r="30" spans="1:6" ht="38.25" x14ac:dyDescent="0.25">
      <c r="A30" s="20">
        <v>28</v>
      </c>
      <c r="B30" s="21" t="s">
        <v>33</v>
      </c>
      <c r="C30" s="22" t="s">
        <v>2</v>
      </c>
      <c r="D30" s="22">
        <v>200</v>
      </c>
      <c r="E30" s="24">
        <f>+'Estudio de Mercado'!N30</f>
        <v>2369</v>
      </c>
      <c r="F30" s="24">
        <f t="shared" si="0"/>
        <v>473800</v>
      </c>
    </row>
    <row r="31" spans="1:6" ht="38.25" x14ac:dyDescent="0.25">
      <c r="A31" s="20">
        <v>29</v>
      </c>
      <c r="B31" s="21" t="s">
        <v>34</v>
      </c>
      <c r="C31" s="22" t="s">
        <v>2</v>
      </c>
      <c r="D31" s="22">
        <v>200</v>
      </c>
      <c r="E31" s="24">
        <f>+'Estudio de Mercado'!N31</f>
        <v>14000</v>
      </c>
      <c r="F31" s="24">
        <f t="shared" si="0"/>
        <v>2800000</v>
      </c>
    </row>
    <row r="32" spans="1:6" ht="25.5" x14ac:dyDescent="0.25">
      <c r="A32" s="20">
        <v>30</v>
      </c>
      <c r="B32" s="21" t="s">
        <v>35</v>
      </c>
      <c r="C32" s="22" t="s">
        <v>2</v>
      </c>
      <c r="D32" s="22">
        <v>150</v>
      </c>
      <c r="E32" s="24">
        <f>+'Estudio de Mercado'!N32</f>
        <v>23453</v>
      </c>
      <c r="F32" s="24">
        <f t="shared" si="0"/>
        <v>3517950</v>
      </c>
    </row>
    <row r="33" spans="1:6" ht="25.5" x14ac:dyDescent="0.25">
      <c r="A33" s="20">
        <v>31</v>
      </c>
      <c r="B33" s="21" t="s">
        <v>36</v>
      </c>
      <c r="C33" s="22" t="s">
        <v>2</v>
      </c>
      <c r="D33" s="22">
        <v>300</v>
      </c>
      <c r="E33" s="24">
        <f>+'Estudio de Mercado'!N33</f>
        <v>19000</v>
      </c>
      <c r="F33" s="24">
        <f t="shared" si="0"/>
        <v>5700000</v>
      </c>
    </row>
    <row r="34" spans="1:6" x14ac:dyDescent="0.25">
      <c r="A34" s="20">
        <v>32</v>
      </c>
      <c r="B34" s="21" t="s">
        <v>37</v>
      </c>
      <c r="C34" s="22" t="s">
        <v>2</v>
      </c>
      <c r="D34" s="22">
        <v>1000</v>
      </c>
      <c r="E34" s="24">
        <f>+'Estudio de Mercado'!N34</f>
        <v>13200</v>
      </c>
      <c r="F34" s="24">
        <f t="shared" si="0"/>
        <v>13200000</v>
      </c>
    </row>
    <row r="35" spans="1:6" ht="25.5" x14ac:dyDescent="0.25">
      <c r="A35" s="20">
        <v>33</v>
      </c>
      <c r="B35" s="21" t="s">
        <v>38</v>
      </c>
      <c r="C35" s="22" t="s">
        <v>2</v>
      </c>
      <c r="D35" s="22">
        <v>3000</v>
      </c>
      <c r="E35" s="24">
        <f>+'Estudio de Mercado'!N35</f>
        <v>400</v>
      </c>
      <c r="F35" s="24">
        <f t="shared" si="0"/>
        <v>1200000</v>
      </c>
    </row>
    <row r="36" spans="1:6" ht="25.5" x14ac:dyDescent="0.25">
      <c r="A36" s="20">
        <v>34</v>
      </c>
      <c r="B36" s="21" t="s">
        <v>39</v>
      </c>
      <c r="C36" s="22" t="s">
        <v>2</v>
      </c>
      <c r="D36" s="22">
        <v>7000</v>
      </c>
      <c r="E36" s="24">
        <f>+'Estudio de Mercado'!N36</f>
        <v>600</v>
      </c>
      <c r="F36" s="24">
        <f t="shared" si="0"/>
        <v>4200000</v>
      </c>
    </row>
    <row r="37" spans="1:6" x14ac:dyDescent="0.25">
      <c r="A37" s="20">
        <v>35</v>
      </c>
      <c r="B37" s="21" t="s">
        <v>40</v>
      </c>
      <c r="C37" s="22" t="s">
        <v>2</v>
      </c>
      <c r="D37" s="22">
        <v>50</v>
      </c>
      <c r="E37" s="24">
        <f>+'Estudio de Mercado'!N37</f>
        <v>47000</v>
      </c>
      <c r="F37" s="24">
        <f t="shared" si="0"/>
        <v>2350000</v>
      </c>
    </row>
    <row r="38" spans="1:6" ht="25.5" x14ac:dyDescent="0.25">
      <c r="A38" s="20">
        <v>36</v>
      </c>
      <c r="B38" s="21" t="s">
        <v>41</v>
      </c>
      <c r="C38" s="22" t="s">
        <v>2</v>
      </c>
      <c r="D38" s="22">
        <v>61</v>
      </c>
      <c r="E38" s="24">
        <f>+'Estudio de Mercado'!N38</f>
        <v>11800</v>
      </c>
      <c r="F38" s="24">
        <f t="shared" si="0"/>
        <v>719800</v>
      </c>
    </row>
    <row r="39" spans="1:6" ht="25.5" x14ac:dyDescent="0.25">
      <c r="A39" s="20">
        <v>37</v>
      </c>
      <c r="B39" s="21" t="s">
        <v>42</v>
      </c>
      <c r="C39" s="22" t="s">
        <v>2</v>
      </c>
      <c r="D39" s="22">
        <v>100</v>
      </c>
      <c r="E39" s="24">
        <f>+'Estudio de Mercado'!N39</f>
        <v>11786</v>
      </c>
      <c r="F39" s="24">
        <f t="shared" si="0"/>
        <v>1178600</v>
      </c>
    </row>
    <row r="40" spans="1:6" x14ac:dyDescent="0.25">
      <c r="A40" s="20">
        <v>38</v>
      </c>
      <c r="B40" s="21" t="s">
        <v>43</v>
      </c>
      <c r="C40" s="22" t="s">
        <v>2</v>
      </c>
      <c r="D40" s="22">
        <v>25</v>
      </c>
      <c r="E40" s="24">
        <f>+'Estudio de Mercado'!N40</f>
        <v>34351</v>
      </c>
      <c r="F40" s="24">
        <f t="shared" si="0"/>
        <v>858775</v>
      </c>
    </row>
    <row r="41" spans="1:6" ht="25.5" x14ac:dyDescent="0.25">
      <c r="A41" s="20">
        <v>39</v>
      </c>
      <c r="B41" s="21" t="s">
        <v>44</v>
      </c>
      <c r="C41" s="22" t="s">
        <v>2</v>
      </c>
      <c r="D41" s="22">
        <v>950</v>
      </c>
      <c r="E41" s="24">
        <f>+'Estudio de Mercado'!N41</f>
        <v>6515</v>
      </c>
      <c r="F41" s="24">
        <f t="shared" si="0"/>
        <v>6189250</v>
      </c>
    </row>
    <row r="42" spans="1:6" ht="25.5" x14ac:dyDescent="0.25">
      <c r="A42" s="20">
        <v>40</v>
      </c>
      <c r="B42" s="21" t="s">
        <v>45</v>
      </c>
      <c r="C42" s="22" t="s">
        <v>2</v>
      </c>
      <c r="D42" s="22">
        <v>30</v>
      </c>
      <c r="E42" s="24">
        <f>+'Estudio de Mercado'!N42</f>
        <v>12556</v>
      </c>
      <c r="F42" s="24">
        <f t="shared" si="0"/>
        <v>376680</v>
      </c>
    </row>
    <row r="43" spans="1:6" ht="25.5" x14ac:dyDescent="0.25">
      <c r="A43" s="20">
        <v>41</v>
      </c>
      <c r="B43" s="21" t="s">
        <v>46</v>
      </c>
      <c r="C43" s="22" t="s">
        <v>2</v>
      </c>
      <c r="D43" s="22">
        <v>200</v>
      </c>
      <c r="E43" s="24">
        <f>+'Estudio de Mercado'!N43</f>
        <v>35000</v>
      </c>
      <c r="F43" s="24">
        <f t="shared" si="0"/>
        <v>7000000</v>
      </c>
    </row>
    <row r="44" spans="1:6" ht="25.5" x14ac:dyDescent="0.25">
      <c r="A44" s="20">
        <v>42</v>
      </c>
      <c r="B44" s="21" t="s">
        <v>47</v>
      </c>
      <c r="C44" s="22" t="s">
        <v>2</v>
      </c>
      <c r="D44" s="22">
        <v>20</v>
      </c>
      <c r="E44" s="24">
        <f>+'Estudio de Mercado'!N44</f>
        <v>22600</v>
      </c>
      <c r="F44" s="24">
        <f t="shared" si="0"/>
        <v>452000</v>
      </c>
    </row>
    <row r="45" spans="1:6" ht="38.25" x14ac:dyDescent="0.25">
      <c r="A45" s="20">
        <v>43</v>
      </c>
      <c r="B45" s="21" t="s">
        <v>48</v>
      </c>
      <c r="C45" s="22" t="s">
        <v>2</v>
      </c>
      <c r="D45" s="22">
        <v>40</v>
      </c>
      <c r="E45" s="24">
        <f>+'Estudio de Mercado'!N45</f>
        <v>6515</v>
      </c>
      <c r="F45" s="24">
        <f t="shared" si="0"/>
        <v>260600</v>
      </c>
    </row>
    <row r="46" spans="1:6" ht="25.5" x14ac:dyDescent="0.25">
      <c r="A46" s="20">
        <v>44</v>
      </c>
      <c r="B46" s="21" t="s">
        <v>49</v>
      </c>
      <c r="C46" s="22" t="s">
        <v>2</v>
      </c>
      <c r="D46" s="22">
        <v>30</v>
      </c>
      <c r="E46" s="24">
        <f>+'Estudio de Mercado'!N46</f>
        <v>192849</v>
      </c>
      <c r="F46" s="24">
        <f t="shared" si="0"/>
        <v>5785470</v>
      </c>
    </row>
    <row r="47" spans="1:6" ht="25.5" x14ac:dyDescent="0.25">
      <c r="A47" s="20">
        <v>45</v>
      </c>
      <c r="B47" s="21" t="s">
        <v>50</v>
      </c>
      <c r="C47" s="22" t="s">
        <v>2</v>
      </c>
      <c r="D47" s="22">
        <v>90</v>
      </c>
      <c r="E47" s="24">
        <f>+'Estudio de Mercado'!N47</f>
        <v>80546</v>
      </c>
      <c r="F47" s="24">
        <f t="shared" si="0"/>
        <v>7249140</v>
      </c>
    </row>
    <row r="48" spans="1:6" ht="51" x14ac:dyDescent="0.25">
      <c r="A48" s="20">
        <v>46</v>
      </c>
      <c r="B48" s="21" t="s">
        <v>51</v>
      </c>
      <c r="C48" s="22" t="s">
        <v>2</v>
      </c>
      <c r="D48" s="22">
        <v>10</v>
      </c>
      <c r="E48" s="24">
        <f>+'Estudio de Mercado'!N48</f>
        <v>1610920</v>
      </c>
      <c r="F48" s="24">
        <f t="shared" si="0"/>
        <v>16109200</v>
      </c>
    </row>
    <row r="49" spans="1:6" ht="25.5" x14ac:dyDescent="0.25">
      <c r="A49" s="20">
        <v>47</v>
      </c>
      <c r="B49" s="21" t="s">
        <v>52</v>
      </c>
      <c r="C49" s="22" t="s">
        <v>2</v>
      </c>
      <c r="D49" s="22">
        <v>20</v>
      </c>
      <c r="E49" s="24">
        <f>+'Estudio de Mercado'!N49</f>
        <v>400000</v>
      </c>
      <c r="F49" s="24">
        <f t="shared" si="0"/>
        <v>8000000</v>
      </c>
    </row>
    <row r="50" spans="1:6" ht="25.5" x14ac:dyDescent="0.25">
      <c r="A50" s="20">
        <v>48</v>
      </c>
      <c r="B50" s="21" t="s">
        <v>53</v>
      </c>
      <c r="C50" s="22" t="s">
        <v>2</v>
      </c>
      <c r="D50" s="22">
        <v>40</v>
      </c>
      <c r="E50" s="24">
        <f>+'Estudio de Mercado'!N50</f>
        <v>127926</v>
      </c>
      <c r="F50" s="24">
        <f t="shared" si="0"/>
        <v>5117040</v>
      </c>
    </row>
    <row r="51" spans="1:6" ht="25.5" x14ac:dyDescent="0.25">
      <c r="A51" s="20">
        <v>49</v>
      </c>
      <c r="B51" s="21" t="s">
        <v>54</v>
      </c>
      <c r="C51" s="22" t="s">
        <v>2</v>
      </c>
      <c r="D51" s="22">
        <v>800</v>
      </c>
      <c r="E51" s="24">
        <f>+'Estudio de Mercado'!N51</f>
        <v>24756</v>
      </c>
      <c r="F51" s="24">
        <f t="shared" si="0"/>
        <v>19804800</v>
      </c>
    </row>
    <row r="52" spans="1:6" ht="25.5" x14ac:dyDescent="0.25">
      <c r="A52" s="20">
        <v>50</v>
      </c>
      <c r="B52" s="21" t="s">
        <v>55</v>
      </c>
      <c r="C52" s="22" t="s">
        <v>2</v>
      </c>
      <c r="D52" s="22">
        <v>100</v>
      </c>
      <c r="E52" s="24">
        <f>+'Estudio de Mercado'!N52</f>
        <v>40000</v>
      </c>
      <c r="F52" s="24">
        <f t="shared" si="0"/>
        <v>4000000</v>
      </c>
    </row>
    <row r="53" spans="1:6" x14ac:dyDescent="0.25">
      <c r="A53" s="20">
        <v>51</v>
      </c>
      <c r="B53" s="21" t="s">
        <v>56</v>
      </c>
      <c r="C53" s="22" t="s">
        <v>2</v>
      </c>
      <c r="D53" s="22">
        <v>10</v>
      </c>
      <c r="E53" s="24">
        <f>+'Estudio de Mercado'!N53</f>
        <v>35000</v>
      </c>
      <c r="F53" s="24">
        <f t="shared" si="0"/>
        <v>350000</v>
      </c>
    </row>
    <row r="54" spans="1:6" x14ac:dyDescent="0.25">
      <c r="A54" s="20">
        <v>52</v>
      </c>
      <c r="B54" s="21" t="s">
        <v>57</v>
      </c>
      <c r="C54" s="22" t="s">
        <v>2</v>
      </c>
      <c r="D54" s="22">
        <v>45</v>
      </c>
      <c r="E54" s="24">
        <f>+'Estudio de Mercado'!N54</f>
        <v>7107</v>
      </c>
      <c r="F54" s="24">
        <f t="shared" si="0"/>
        <v>319815</v>
      </c>
    </row>
    <row r="55" spans="1:6" x14ac:dyDescent="0.25">
      <c r="A55" s="20">
        <v>53</v>
      </c>
      <c r="B55" s="21" t="s">
        <v>58</v>
      </c>
      <c r="C55" s="22" t="s">
        <v>2</v>
      </c>
      <c r="D55" s="22">
        <v>80</v>
      </c>
      <c r="E55" s="24">
        <f>+'Estudio de Mercado'!N55</f>
        <v>25000</v>
      </c>
      <c r="F55" s="24">
        <f t="shared" si="0"/>
        <v>2000000</v>
      </c>
    </row>
    <row r="56" spans="1:6" ht="25.5" x14ac:dyDescent="0.25">
      <c r="A56" s="20">
        <v>54</v>
      </c>
      <c r="B56" s="21" t="s">
        <v>59</v>
      </c>
      <c r="C56" s="22" t="s">
        <v>2</v>
      </c>
      <c r="D56" s="22">
        <v>20</v>
      </c>
      <c r="E56" s="24">
        <f>+'Estudio de Mercado'!N56</f>
        <v>112528</v>
      </c>
      <c r="F56" s="24">
        <f t="shared" si="0"/>
        <v>2250560</v>
      </c>
    </row>
    <row r="57" spans="1:6" ht="25.5" x14ac:dyDescent="0.25">
      <c r="A57" s="20">
        <v>55</v>
      </c>
      <c r="B57" s="21" t="s">
        <v>60</v>
      </c>
      <c r="C57" s="22" t="s">
        <v>2</v>
      </c>
      <c r="D57" s="22">
        <v>15</v>
      </c>
      <c r="E57" s="24">
        <f>+'Estudio de Mercado'!N57</f>
        <v>59225</v>
      </c>
      <c r="F57" s="24">
        <f t="shared" si="0"/>
        <v>888375</v>
      </c>
    </row>
    <row r="58" spans="1:6" x14ac:dyDescent="0.25">
      <c r="A58" s="20">
        <v>56</v>
      </c>
      <c r="B58" s="21" t="s">
        <v>61</v>
      </c>
      <c r="C58" s="22" t="s">
        <v>62</v>
      </c>
      <c r="D58" s="22">
        <v>500</v>
      </c>
      <c r="E58" s="24">
        <f>+'Estudio de Mercado'!N58</f>
        <v>11000</v>
      </c>
      <c r="F58" s="24">
        <f t="shared" si="0"/>
        <v>5500000</v>
      </c>
    </row>
    <row r="59" spans="1:6" ht="25.5" x14ac:dyDescent="0.25">
      <c r="A59" s="20">
        <v>57</v>
      </c>
      <c r="B59" s="21" t="s">
        <v>63</v>
      </c>
      <c r="C59" s="22" t="s">
        <v>2</v>
      </c>
      <c r="D59" s="22">
        <v>10</v>
      </c>
      <c r="E59" s="24">
        <f>+'Estudio de Mercado'!N59</f>
        <v>90000</v>
      </c>
      <c r="F59" s="24">
        <f t="shared" si="0"/>
        <v>900000</v>
      </c>
    </row>
    <row r="60" spans="1:6" ht="25.5" x14ac:dyDescent="0.25">
      <c r="A60" s="20">
        <v>58</v>
      </c>
      <c r="B60" s="21" t="s">
        <v>64</v>
      </c>
      <c r="C60" s="22" t="s">
        <v>2</v>
      </c>
      <c r="D60" s="22">
        <v>6</v>
      </c>
      <c r="E60" s="24">
        <f>+'Estudio de Mercado'!N60</f>
        <v>270000</v>
      </c>
      <c r="F60" s="24">
        <f t="shared" si="0"/>
        <v>1620000</v>
      </c>
    </row>
    <row r="61" spans="1:6" ht="25.5" x14ac:dyDescent="0.25">
      <c r="A61" s="20">
        <v>59</v>
      </c>
      <c r="B61" s="21" t="s">
        <v>65</v>
      </c>
      <c r="C61" s="22" t="s">
        <v>2</v>
      </c>
      <c r="D61" s="22">
        <v>15</v>
      </c>
      <c r="E61" s="24">
        <f>+'Estudio de Mercado'!N61</f>
        <v>53000</v>
      </c>
      <c r="F61" s="24">
        <f t="shared" si="0"/>
        <v>795000</v>
      </c>
    </row>
    <row r="62" spans="1:6" ht="25.5" x14ac:dyDescent="0.25">
      <c r="A62" s="20">
        <v>60</v>
      </c>
      <c r="B62" s="21" t="s">
        <v>66</v>
      </c>
      <c r="C62" s="22" t="s">
        <v>2</v>
      </c>
      <c r="D62" s="22">
        <v>15</v>
      </c>
      <c r="E62" s="24">
        <f>+'Estudio de Mercado'!N62</f>
        <v>53000</v>
      </c>
      <c r="F62" s="24">
        <f t="shared" si="0"/>
        <v>795000</v>
      </c>
    </row>
    <row r="63" spans="1:6" x14ac:dyDescent="0.25">
      <c r="A63" s="20">
        <v>61</v>
      </c>
      <c r="B63" s="21" t="s">
        <v>67</v>
      </c>
      <c r="C63" s="22" t="s">
        <v>2</v>
      </c>
      <c r="D63" s="22">
        <v>2</v>
      </c>
      <c r="E63" s="24">
        <f>+'Estudio de Mercado'!N63</f>
        <v>220000</v>
      </c>
      <c r="F63" s="24">
        <f t="shared" si="0"/>
        <v>440000</v>
      </c>
    </row>
    <row r="64" spans="1:6" ht="38.25" x14ac:dyDescent="0.25">
      <c r="A64" s="20">
        <v>62</v>
      </c>
      <c r="B64" s="21" t="s">
        <v>68</v>
      </c>
      <c r="C64" s="22" t="s">
        <v>2</v>
      </c>
      <c r="D64" s="22">
        <v>4</v>
      </c>
      <c r="E64" s="24">
        <f>+'Estudio de Mercado'!N64</f>
        <v>1700000</v>
      </c>
      <c r="F64" s="24">
        <f t="shared" si="0"/>
        <v>6800000</v>
      </c>
    </row>
    <row r="65" spans="1:6" ht="25.5" x14ac:dyDescent="0.25">
      <c r="A65" s="20">
        <v>63</v>
      </c>
      <c r="B65" s="21" t="s">
        <v>69</v>
      </c>
      <c r="C65" s="22" t="s">
        <v>2</v>
      </c>
      <c r="D65" s="22">
        <v>4</v>
      </c>
      <c r="E65" s="24">
        <f>+'Estudio de Mercado'!N65</f>
        <v>31982</v>
      </c>
      <c r="F65" s="24">
        <f t="shared" si="0"/>
        <v>127928</v>
      </c>
    </row>
    <row r="66" spans="1:6" ht="25.5" x14ac:dyDescent="0.25">
      <c r="A66" s="20">
        <v>64</v>
      </c>
      <c r="B66" s="21" t="s">
        <v>70</v>
      </c>
      <c r="C66" s="22" t="s">
        <v>2</v>
      </c>
      <c r="D66" s="22">
        <v>4</v>
      </c>
      <c r="E66" s="24">
        <f>+'Estudio de Mercado'!N66</f>
        <v>33000</v>
      </c>
      <c r="F66" s="24">
        <f t="shared" si="0"/>
        <v>132000</v>
      </c>
    </row>
    <row r="67" spans="1:6" ht="25.5" x14ac:dyDescent="0.25">
      <c r="A67" s="20">
        <v>65</v>
      </c>
      <c r="B67" s="21" t="s">
        <v>71</v>
      </c>
      <c r="C67" s="22" t="s">
        <v>2</v>
      </c>
      <c r="D67" s="22">
        <v>4</v>
      </c>
      <c r="E67" s="24">
        <f>+'Estudio de Mercado'!N67</f>
        <v>33000</v>
      </c>
      <c r="F67" s="24">
        <f t="shared" si="0"/>
        <v>132000</v>
      </c>
    </row>
    <row r="68" spans="1:6" ht="25.5" x14ac:dyDescent="0.25">
      <c r="A68" s="20">
        <v>66</v>
      </c>
      <c r="B68" s="21" t="s">
        <v>72</v>
      </c>
      <c r="C68" s="22" t="s">
        <v>2</v>
      </c>
      <c r="D68" s="22">
        <v>4</v>
      </c>
      <c r="E68" s="24">
        <f>+'Estudio de Mercado'!N68</f>
        <v>38000</v>
      </c>
      <c r="F68" s="24">
        <f t="shared" ref="F68:F70" si="1">+D68*E68</f>
        <v>152000</v>
      </c>
    </row>
    <row r="69" spans="1:6" ht="51" x14ac:dyDescent="0.25">
      <c r="A69" s="20">
        <v>67</v>
      </c>
      <c r="B69" s="21" t="s">
        <v>73</v>
      </c>
      <c r="C69" s="22" t="s">
        <v>2</v>
      </c>
      <c r="D69" s="22">
        <v>4</v>
      </c>
      <c r="E69" s="24">
        <f>+'Estudio de Mercado'!N69</f>
        <v>300000</v>
      </c>
      <c r="F69" s="24">
        <f t="shared" si="1"/>
        <v>1200000</v>
      </c>
    </row>
    <row r="70" spans="1:6" x14ac:dyDescent="0.25">
      <c r="A70" s="20">
        <v>68</v>
      </c>
      <c r="B70" s="21" t="s">
        <v>74</v>
      </c>
      <c r="C70" s="22" t="s">
        <v>75</v>
      </c>
      <c r="D70" s="22">
        <v>10</v>
      </c>
      <c r="E70" s="24">
        <f>+'Estudio de Mercado'!N70</f>
        <v>90000</v>
      </c>
      <c r="F70" s="24">
        <f t="shared" si="1"/>
        <v>900000</v>
      </c>
    </row>
    <row r="71" spans="1:6" ht="16.5" x14ac:dyDescent="0.3">
      <c r="A71" s="25"/>
      <c r="B71" s="47" t="s">
        <v>87</v>
      </c>
      <c r="C71" s="47"/>
      <c r="D71" s="47"/>
      <c r="E71" s="47"/>
      <c r="F71" s="34">
        <f>SUM(F3:F70)</f>
        <v>420243163</v>
      </c>
    </row>
    <row r="72" spans="1:6" ht="16.5" x14ac:dyDescent="0.3">
      <c r="A72" s="25"/>
      <c r="B72" s="47" t="s">
        <v>88</v>
      </c>
      <c r="C72" s="47"/>
      <c r="D72" s="47"/>
      <c r="E72" s="47"/>
      <c r="F72" s="34">
        <f>+F71*19%</f>
        <v>79846200.969999999</v>
      </c>
    </row>
    <row r="73" spans="1:6" ht="16.5" x14ac:dyDescent="0.3">
      <c r="A73" s="25"/>
      <c r="B73" s="47" t="s">
        <v>89</v>
      </c>
      <c r="C73" s="47"/>
      <c r="D73" s="47"/>
      <c r="E73" s="47"/>
      <c r="F73" s="34">
        <f>+F71+F72</f>
        <v>500089363.97000003</v>
      </c>
    </row>
  </sheetData>
  <mergeCells count="4">
    <mergeCell ref="A1:F1"/>
    <mergeCell ref="B71:E71"/>
    <mergeCell ref="B72:E72"/>
    <mergeCell ref="B73:E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CED54-6F40-1742-BE3A-8C38F8E9F465}">
  <dimension ref="A1:G73"/>
  <sheetViews>
    <sheetView topLeftCell="A54" workbookViewId="0">
      <selection activeCell="I9" sqref="I9"/>
    </sheetView>
  </sheetViews>
  <sheetFormatPr baseColWidth="10" defaultRowHeight="15" x14ac:dyDescent="0.25"/>
  <cols>
    <col min="1" max="1" width="4.85546875" customWidth="1"/>
    <col min="2" max="2" width="24.28515625" customWidth="1"/>
    <col min="3" max="3" width="8" customWidth="1"/>
    <col min="4" max="4" width="10" customWidth="1"/>
    <col min="5" max="5" width="13" hidden="1" customWidth="1"/>
    <col min="6" max="6" width="15" hidden="1" customWidth="1"/>
    <col min="7" max="7" width="33.140625" customWidth="1"/>
  </cols>
  <sheetData>
    <row r="1" spans="1:7" x14ac:dyDescent="0.25">
      <c r="A1" s="46" t="s">
        <v>86</v>
      </c>
      <c r="B1" s="46"/>
      <c r="C1" s="46"/>
      <c r="D1" s="46"/>
      <c r="E1" s="46"/>
      <c r="F1" s="46"/>
      <c r="G1" s="38"/>
    </row>
    <row r="2" spans="1:7" x14ac:dyDescent="0.25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97</v>
      </c>
    </row>
    <row r="3" spans="1:7" ht="25.5" x14ac:dyDescent="0.25">
      <c r="A3" s="35">
        <v>1</v>
      </c>
      <c r="B3" s="36" t="s">
        <v>6</v>
      </c>
      <c r="C3" s="37" t="s">
        <v>2</v>
      </c>
      <c r="D3" s="37">
        <v>30</v>
      </c>
      <c r="E3" s="29">
        <f>+'Estudio de Mercado'!N3</f>
        <v>5500</v>
      </c>
      <c r="F3" s="29">
        <f t="shared" ref="F3:F34" si="0">+D3*E3</f>
        <v>165000</v>
      </c>
      <c r="G3" s="39">
        <v>47131605</v>
      </c>
    </row>
    <row r="4" spans="1:7" ht="25.5" x14ac:dyDescent="0.25">
      <c r="A4" s="20">
        <v>2</v>
      </c>
      <c r="B4" s="21" t="s">
        <v>7</v>
      </c>
      <c r="C4" s="22" t="s">
        <v>2</v>
      </c>
      <c r="D4" s="22">
        <v>200</v>
      </c>
      <c r="E4" s="24">
        <f>+'Estudio de Mercado'!N4</f>
        <v>22000</v>
      </c>
      <c r="F4" s="24">
        <f t="shared" si="0"/>
        <v>4400000</v>
      </c>
      <c r="G4" s="39">
        <v>47131818</v>
      </c>
    </row>
    <row r="5" spans="1:7" ht="25.5" x14ac:dyDescent="0.25">
      <c r="A5" s="20">
        <v>3</v>
      </c>
      <c r="B5" s="21" t="s">
        <v>8</v>
      </c>
      <c r="C5" s="22" t="s">
        <v>2</v>
      </c>
      <c r="D5" s="22">
        <v>20</v>
      </c>
      <c r="E5" s="24">
        <f>+'Estudio de Mercado'!N5</f>
        <v>610000</v>
      </c>
      <c r="F5" s="24">
        <f t="shared" si="0"/>
        <v>12200000</v>
      </c>
      <c r="G5" s="39">
        <v>47131601</v>
      </c>
    </row>
    <row r="6" spans="1:7" ht="25.5" x14ac:dyDescent="0.25">
      <c r="A6" s="20">
        <v>4</v>
      </c>
      <c r="B6" s="21" t="s">
        <v>9</v>
      </c>
      <c r="C6" s="22" t="s">
        <v>2</v>
      </c>
      <c r="D6" s="22">
        <v>6000</v>
      </c>
      <c r="E6" s="24">
        <f>+'Estudio de Mercado'!N6</f>
        <v>889</v>
      </c>
      <c r="F6" s="24">
        <f t="shared" si="0"/>
        <v>5334000</v>
      </c>
      <c r="G6" s="39">
        <v>24111500</v>
      </c>
    </row>
    <row r="7" spans="1:7" ht="25.5" x14ac:dyDescent="0.25">
      <c r="A7" s="20">
        <v>5</v>
      </c>
      <c r="B7" s="21" t="s">
        <v>10</v>
      </c>
      <c r="C7" s="22" t="s">
        <v>2</v>
      </c>
      <c r="D7" s="22">
        <v>2500</v>
      </c>
      <c r="E7" s="24">
        <f>+'Estudio de Mercado'!N7</f>
        <v>1895</v>
      </c>
      <c r="F7" s="24">
        <f t="shared" si="0"/>
        <v>4737500</v>
      </c>
      <c r="G7" s="39">
        <v>24111500</v>
      </c>
    </row>
    <row r="8" spans="1:7" ht="25.5" x14ac:dyDescent="0.25">
      <c r="A8" s="20">
        <v>6</v>
      </c>
      <c r="B8" s="21" t="s">
        <v>11</v>
      </c>
      <c r="C8" s="22" t="s">
        <v>2</v>
      </c>
      <c r="D8" s="22">
        <v>2500</v>
      </c>
      <c r="E8" s="24">
        <f>+'Estudio de Mercado'!N8</f>
        <v>889</v>
      </c>
      <c r="F8" s="24">
        <f t="shared" si="0"/>
        <v>2222500</v>
      </c>
      <c r="G8" s="39">
        <v>24111500</v>
      </c>
    </row>
    <row r="9" spans="1:7" x14ac:dyDescent="0.25">
      <c r="A9" s="20">
        <v>7</v>
      </c>
      <c r="B9" s="21" t="s">
        <v>12</v>
      </c>
      <c r="C9" s="22" t="s">
        <v>2</v>
      </c>
      <c r="D9" s="22">
        <v>1000</v>
      </c>
      <c r="E9" s="24">
        <f>+'Estudio de Mercado'!N9</f>
        <v>652</v>
      </c>
      <c r="F9" s="24">
        <f t="shared" si="0"/>
        <v>652000</v>
      </c>
      <c r="G9" s="39">
        <v>24111500</v>
      </c>
    </row>
    <row r="10" spans="1:7" ht="25.5" x14ac:dyDescent="0.25">
      <c r="A10" s="20">
        <v>8</v>
      </c>
      <c r="B10" s="21" t="s">
        <v>13</v>
      </c>
      <c r="C10" s="22" t="s">
        <v>2</v>
      </c>
      <c r="D10" s="22">
        <v>2000</v>
      </c>
      <c r="E10" s="24">
        <f>+'Estudio de Mercado'!N10</f>
        <v>593</v>
      </c>
      <c r="F10" s="24">
        <f t="shared" si="0"/>
        <v>1186000</v>
      </c>
      <c r="G10" s="39">
        <v>24111500</v>
      </c>
    </row>
    <row r="11" spans="1:7" ht="25.5" x14ac:dyDescent="0.25">
      <c r="A11" s="20">
        <v>9</v>
      </c>
      <c r="B11" s="21" t="s">
        <v>14</v>
      </c>
      <c r="C11" s="22" t="s">
        <v>2</v>
      </c>
      <c r="D11" s="22">
        <v>1500</v>
      </c>
      <c r="E11" s="24">
        <f>+'Estudio de Mercado'!N11</f>
        <v>652</v>
      </c>
      <c r="F11" s="24">
        <f t="shared" si="0"/>
        <v>978000</v>
      </c>
      <c r="G11" s="39">
        <v>24111500</v>
      </c>
    </row>
    <row r="12" spans="1:7" ht="25.5" x14ac:dyDescent="0.25">
      <c r="A12" s="20">
        <v>10</v>
      </c>
      <c r="B12" s="21" t="s">
        <v>15</v>
      </c>
      <c r="C12" s="22" t="s">
        <v>2</v>
      </c>
      <c r="D12" s="22">
        <v>4500</v>
      </c>
      <c r="E12" s="24">
        <f>+'Estudio de Mercado'!N12</f>
        <v>800</v>
      </c>
      <c r="F12" s="24">
        <f t="shared" si="0"/>
        <v>3600000</v>
      </c>
      <c r="G12" s="39">
        <v>24111500</v>
      </c>
    </row>
    <row r="13" spans="1:7" ht="25.5" x14ac:dyDescent="0.25">
      <c r="A13" s="20">
        <v>11</v>
      </c>
      <c r="B13" s="21" t="s">
        <v>16</v>
      </c>
      <c r="C13" s="22" t="s">
        <v>2</v>
      </c>
      <c r="D13" s="22">
        <v>2500</v>
      </c>
      <c r="E13" s="24">
        <f>+'Estudio de Mercado'!N13</f>
        <v>800</v>
      </c>
      <c r="F13" s="24">
        <f t="shared" si="0"/>
        <v>2000000</v>
      </c>
      <c r="G13" s="39">
        <v>24111500</v>
      </c>
    </row>
    <row r="14" spans="1:7" ht="25.5" x14ac:dyDescent="0.25">
      <c r="A14" s="20">
        <v>12</v>
      </c>
      <c r="B14" s="21" t="s">
        <v>17</v>
      </c>
      <c r="C14" s="22" t="s">
        <v>2</v>
      </c>
      <c r="D14" s="22">
        <v>25</v>
      </c>
      <c r="E14" s="24">
        <f>+'Estudio de Mercado'!N14</f>
        <v>28000</v>
      </c>
      <c r="F14" s="24">
        <f t="shared" si="0"/>
        <v>700000</v>
      </c>
      <c r="G14" s="39">
        <v>47131600</v>
      </c>
    </row>
    <row r="15" spans="1:7" x14ac:dyDescent="0.25">
      <c r="A15" s="20">
        <v>13</v>
      </c>
      <c r="B15" s="21" t="s">
        <v>18</v>
      </c>
      <c r="C15" s="22" t="s">
        <v>2</v>
      </c>
      <c r="D15" s="22">
        <v>500</v>
      </c>
      <c r="E15" s="24">
        <f>+'Estudio de Mercado'!N15</f>
        <v>13000</v>
      </c>
      <c r="F15" s="24">
        <f t="shared" si="0"/>
        <v>6500000</v>
      </c>
      <c r="G15" s="39" t="s">
        <v>99</v>
      </c>
    </row>
    <row r="16" spans="1:7" x14ac:dyDescent="0.25">
      <c r="A16" s="20">
        <v>14</v>
      </c>
      <c r="B16" s="21" t="s">
        <v>19</v>
      </c>
      <c r="C16" s="22" t="s">
        <v>2</v>
      </c>
      <c r="D16" s="22">
        <v>35</v>
      </c>
      <c r="E16" s="24">
        <f>+'Estudio de Mercado'!N16</f>
        <v>48000</v>
      </c>
      <c r="F16" s="24">
        <f t="shared" si="0"/>
        <v>1680000</v>
      </c>
      <c r="G16" s="39" t="s">
        <v>99</v>
      </c>
    </row>
    <row r="17" spans="1:7" ht="25.5" x14ac:dyDescent="0.25">
      <c r="A17" s="20">
        <v>15</v>
      </c>
      <c r="B17" s="21" t="s">
        <v>20</v>
      </c>
      <c r="C17" s="22" t="s">
        <v>2</v>
      </c>
      <c r="D17" s="22">
        <v>5000</v>
      </c>
      <c r="E17" s="24">
        <f>+'Estudio de Mercado'!N17</f>
        <v>17500</v>
      </c>
      <c r="F17" s="24">
        <f t="shared" si="0"/>
        <v>87500000</v>
      </c>
      <c r="G17" s="39" t="s">
        <v>99</v>
      </c>
    </row>
    <row r="18" spans="1:7" ht="25.5" x14ac:dyDescent="0.25">
      <c r="A18" s="20">
        <v>16</v>
      </c>
      <c r="B18" s="21" t="s">
        <v>21</v>
      </c>
      <c r="C18" s="22" t="s">
        <v>2</v>
      </c>
      <c r="D18" s="22">
        <v>5000</v>
      </c>
      <c r="E18" s="24">
        <f>+'Estudio de Mercado'!N18</f>
        <v>8500</v>
      </c>
      <c r="F18" s="24">
        <f t="shared" si="0"/>
        <v>42500000</v>
      </c>
      <c r="G18" s="39"/>
    </row>
    <row r="19" spans="1:7" x14ac:dyDescent="0.25">
      <c r="A19" s="20">
        <v>17</v>
      </c>
      <c r="B19" s="21" t="s">
        <v>22</v>
      </c>
      <c r="C19" s="22" t="s">
        <v>2</v>
      </c>
      <c r="D19" s="22">
        <v>300</v>
      </c>
      <c r="E19" s="24">
        <f>+'Estudio de Mercado'!N19</f>
        <v>12500</v>
      </c>
      <c r="F19" s="24">
        <f t="shared" si="0"/>
        <v>3750000</v>
      </c>
      <c r="G19" s="39" t="s">
        <v>98</v>
      </c>
    </row>
    <row r="20" spans="1:7" ht="25.5" x14ac:dyDescent="0.25">
      <c r="A20" s="20">
        <v>18</v>
      </c>
      <c r="B20" s="21" t="s">
        <v>23</v>
      </c>
      <c r="C20" s="22" t="s">
        <v>2</v>
      </c>
      <c r="D20" s="22">
        <v>800</v>
      </c>
      <c r="E20" s="24">
        <f>+'Estudio de Mercado'!N20</f>
        <v>14200</v>
      </c>
      <c r="F20" s="24">
        <f t="shared" si="0"/>
        <v>11360000</v>
      </c>
      <c r="G20" s="39" t="s">
        <v>98</v>
      </c>
    </row>
    <row r="21" spans="1:7" ht="25.5" x14ac:dyDescent="0.25">
      <c r="A21" s="20">
        <v>19</v>
      </c>
      <c r="B21" s="21" t="s">
        <v>24</v>
      </c>
      <c r="C21" s="22" t="s">
        <v>2</v>
      </c>
      <c r="D21" s="22">
        <v>500</v>
      </c>
      <c r="E21" s="24">
        <f>+'Estudio de Mercado'!N21</f>
        <v>20000</v>
      </c>
      <c r="F21" s="24">
        <f t="shared" si="0"/>
        <v>10000000</v>
      </c>
      <c r="G21" s="39" t="s">
        <v>98</v>
      </c>
    </row>
    <row r="22" spans="1:7" x14ac:dyDescent="0.25">
      <c r="A22" s="20">
        <v>20</v>
      </c>
      <c r="B22" s="21" t="s">
        <v>25</v>
      </c>
      <c r="C22" s="22" t="s">
        <v>2</v>
      </c>
      <c r="D22" s="22">
        <v>800</v>
      </c>
      <c r="E22" s="24">
        <f>+'Estudio de Mercado'!N22</f>
        <v>2800</v>
      </c>
      <c r="F22" s="24">
        <f t="shared" si="0"/>
        <v>2240000</v>
      </c>
      <c r="G22" s="39" t="s">
        <v>101</v>
      </c>
    </row>
    <row r="23" spans="1:7" ht="25.5" x14ac:dyDescent="0.25">
      <c r="A23" s="20">
        <v>21</v>
      </c>
      <c r="B23" s="21" t="s">
        <v>26</v>
      </c>
      <c r="C23" s="22" t="s">
        <v>2</v>
      </c>
      <c r="D23" s="22">
        <v>50</v>
      </c>
      <c r="E23" s="24">
        <f>+'Estudio de Mercado'!N23</f>
        <v>10500</v>
      </c>
      <c r="F23" s="24">
        <f t="shared" si="0"/>
        <v>525000</v>
      </c>
      <c r="G23" s="39" t="s">
        <v>102</v>
      </c>
    </row>
    <row r="24" spans="1:7" x14ac:dyDescent="0.25">
      <c r="A24" s="20">
        <v>22</v>
      </c>
      <c r="B24" s="21" t="s">
        <v>27</v>
      </c>
      <c r="C24" s="22" t="s">
        <v>2</v>
      </c>
      <c r="D24" s="22">
        <v>5000</v>
      </c>
      <c r="E24" s="24">
        <f>+'Estudio de Mercado'!N24</f>
        <v>10670</v>
      </c>
      <c r="F24" s="24">
        <f t="shared" si="0"/>
        <v>53350000</v>
      </c>
      <c r="G24" s="39" t="s">
        <v>103</v>
      </c>
    </row>
    <row r="25" spans="1:7" ht="25.5" x14ac:dyDescent="0.25">
      <c r="A25" s="20">
        <v>23</v>
      </c>
      <c r="B25" s="21" t="s">
        <v>28</v>
      </c>
      <c r="C25" s="22" t="s">
        <v>2</v>
      </c>
      <c r="D25" s="22">
        <v>300</v>
      </c>
      <c r="E25" s="24">
        <f>+'Estudio de Mercado'!N25</f>
        <v>7000</v>
      </c>
      <c r="F25" s="24">
        <f t="shared" si="0"/>
        <v>2100000</v>
      </c>
      <c r="G25" s="39" t="s">
        <v>104</v>
      </c>
    </row>
    <row r="26" spans="1:7" ht="25.5" x14ac:dyDescent="0.25">
      <c r="A26" s="20">
        <v>24</v>
      </c>
      <c r="B26" s="21" t="s">
        <v>29</v>
      </c>
      <c r="C26" s="22" t="s">
        <v>2</v>
      </c>
      <c r="D26" s="22">
        <v>70</v>
      </c>
      <c r="E26" s="24">
        <f>+'Estudio de Mercado'!N26</f>
        <v>21914</v>
      </c>
      <c r="F26" s="24">
        <f t="shared" si="0"/>
        <v>1533980</v>
      </c>
      <c r="G26" s="39" t="s">
        <v>105</v>
      </c>
    </row>
    <row r="27" spans="1:7" ht="25.5" x14ac:dyDescent="0.25">
      <c r="A27" s="20">
        <v>25</v>
      </c>
      <c r="B27" s="21" t="s">
        <v>30</v>
      </c>
      <c r="C27" s="22" t="s">
        <v>2</v>
      </c>
      <c r="D27" s="22">
        <v>1500</v>
      </c>
      <c r="E27" s="24">
        <f>+'Estudio de Mercado'!N27</f>
        <v>5568</v>
      </c>
      <c r="F27" s="24">
        <f t="shared" si="0"/>
        <v>8352000</v>
      </c>
      <c r="G27" s="39" t="s">
        <v>99</v>
      </c>
    </row>
    <row r="28" spans="1:7" x14ac:dyDescent="0.25">
      <c r="A28" s="20">
        <v>26</v>
      </c>
      <c r="B28" s="21" t="s">
        <v>31</v>
      </c>
      <c r="C28" s="22" t="s">
        <v>2</v>
      </c>
      <c r="D28" s="22">
        <v>400</v>
      </c>
      <c r="E28" s="24">
        <f>+'Estudio de Mercado'!N28</f>
        <v>7800</v>
      </c>
      <c r="F28" s="24">
        <f t="shared" si="0"/>
        <v>3120000</v>
      </c>
      <c r="G28" s="39" t="s">
        <v>106</v>
      </c>
    </row>
    <row r="29" spans="1:7" x14ac:dyDescent="0.25">
      <c r="A29" s="20">
        <v>27</v>
      </c>
      <c r="B29" s="21" t="s">
        <v>32</v>
      </c>
      <c r="C29" s="22" t="s">
        <v>2</v>
      </c>
      <c r="D29" s="22">
        <v>600</v>
      </c>
      <c r="E29" s="24">
        <f>+'Estudio de Mercado'!N29</f>
        <v>9519</v>
      </c>
      <c r="F29" s="24">
        <f t="shared" si="0"/>
        <v>5711400</v>
      </c>
      <c r="G29" s="39" t="s">
        <v>107</v>
      </c>
    </row>
    <row r="30" spans="1:7" ht="38.25" x14ac:dyDescent="0.25">
      <c r="A30" s="20">
        <v>28</v>
      </c>
      <c r="B30" s="21" t="s">
        <v>33</v>
      </c>
      <c r="C30" s="22" t="s">
        <v>2</v>
      </c>
      <c r="D30" s="22">
        <v>200</v>
      </c>
      <c r="E30" s="24">
        <f>+'Estudio de Mercado'!N30</f>
        <v>2369</v>
      </c>
      <c r="F30" s="24">
        <f t="shared" si="0"/>
        <v>473800</v>
      </c>
      <c r="G30" s="39">
        <v>14111704</v>
      </c>
    </row>
    <row r="31" spans="1:7" ht="38.25" x14ac:dyDescent="0.25">
      <c r="A31" s="20">
        <v>29</v>
      </c>
      <c r="B31" s="21" t="s">
        <v>34</v>
      </c>
      <c r="C31" s="22" t="s">
        <v>2</v>
      </c>
      <c r="D31" s="22">
        <v>200</v>
      </c>
      <c r="E31" s="24">
        <f>+'Estudio de Mercado'!N31</f>
        <v>14000</v>
      </c>
      <c r="F31" s="24">
        <f t="shared" si="0"/>
        <v>2800000</v>
      </c>
      <c r="G31" s="39" t="s">
        <v>108</v>
      </c>
    </row>
    <row r="32" spans="1:7" ht="25.5" x14ac:dyDescent="0.25">
      <c r="A32" s="20">
        <v>30</v>
      </c>
      <c r="B32" s="21" t="s">
        <v>35</v>
      </c>
      <c r="C32" s="22" t="s">
        <v>2</v>
      </c>
      <c r="D32" s="22">
        <v>150</v>
      </c>
      <c r="E32" s="24">
        <f>+'Estudio de Mercado'!N32</f>
        <v>23453</v>
      </c>
      <c r="F32" s="24">
        <f t="shared" si="0"/>
        <v>3517950</v>
      </c>
      <c r="G32" s="39" t="s">
        <v>109</v>
      </c>
    </row>
    <row r="33" spans="1:7" ht="25.5" x14ac:dyDescent="0.25">
      <c r="A33" s="20">
        <v>31</v>
      </c>
      <c r="B33" s="21" t="s">
        <v>36</v>
      </c>
      <c r="C33" s="22" t="s">
        <v>2</v>
      </c>
      <c r="D33" s="22">
        <v>300</v>
      </c>
      <c r="E33" s="24">
        <f>+'Estudio de Mercado'!N33</f>
        <v>19000</v>
      </c>
      <c r="F33" s="24">
        <f t="shared" si="0"/>
        <v>5700000</v>
      </c>
      <c r="G33" s="39" t="s">
        <v>110</v>
      </c>
    </row>
    <row r="34" spans="1:7" x14ac:dyDescent="0.25">
      <c r="A34" s="20">
        <v>32</v>
      </c>
      <c r="B34" s="21" t="s">
        <v>37</v>
      </c>
      <c r="C34" s="22" t="s">
        <v>2</v>
      </c>
      <c r="D34" s="22">
        <v>1000</v>
      </c>
      <c r="E34" s="24">
        <f>+'Estudio de Mercado'!N34</f>
        <v>13200</v>
      </c>
      <c r="F34" s="24">
        <f t="shared" si="0"/>
        <v>13200000</v>
      </c>
      <c r="G34" s="39" t="s">
        <v>99</v>
      </c>
    </row>
    <row r="35" spans="1:7" ht="25.5" x14ac:dyDescent="0.25">
      <c r="A35" s="20">
        <v>33</v>
      </c>
      <c r="B35" s="21" t="s">
        <v>38</v>
      </c>
      <c r="C35" s="22" t="s">
        <v>2</v>
      </c>
      <c r="D35" s="22">
        <v>3000</v>
      </c>
      <c r="E35" s="24">
        <f>+'Estudio de Mercado'!N35</f>
        <v>400</v>
      </c>
      <c r="F35" s="24">
        <f t="shared" ref="F35:F66" si="1">+D35*E35</f>
        <v>1200000</v>
      </c>
      <c r="G35" s="39" t="s">
        <v>111</v>
      </c>
    </row>
    <row r="36" spans="1:7" ht="25.5" x14ac:dyDescent="0.25">
      <c r="A36" s="20">
        <v>34</v>
      </c>
      <c r="B36" s="21" t="s">
        <v>39</v>
      </c>
      <c r="C36" s="22" t="s">
        <v>2</v>
      </c>
      <c r="D36" s="22">
        <v>7000</v>
      </c>
      <c r="E36" s="24">
        <f>+'Estudio de Mercado'!N36</f>
        <v>600</v>
      </c>
      <c r="F36" s="24">
        <f t="shared" si="1"/>
        <v>4200000</v>
      </c>
      <c r="G36" s="39" t="s">
        <v>111</v>
      </c>
    </row>
    <row r="37" spans="1:7" x14ac:dyDescent="0.25">
      <c r="A37" s="20">
        <v>35</v>
      </c>
      <c r="B37" s="21" t="s">
        <v>40</v>
      </c>
      <c r="C37" s="22" t="s">
        <v>2</v>
      </c>
      <c r="D37" s="22">
        <v>50</v>
      </c>
      <c r="E37" s="24">
        <f>+'Estudio de Mercado'!N37</f>
        <v>47000</v>
      </c>
      <c r="F37" s="24">
        <f t="shared" si="1"/>
        <v>2350000</v>
      </c>
      <c r="G37" s="39" t="s">
        <v>103</v>
      </c>
    </row>
    <row r="38" spans="1:7" ht="25.5" x14ac:dyDescent="0.25">
      <c r="A38" s="20">
        <v>36</v>
      </c>
      <c r="B38" s="21" t="s">
        <v>41</v>
      </c>
      <c r="C38" s="22" t="s">
        <v>2</v>
      </c>
      <c r="D38" s="22">
        <v>61</v>
      </c>
      <c r="E38" s="24">
        <f>+'Estudio de Mercado'!N38</f>
        <v>11800</v>
      </c>
      <c r="F38" s="24">
        <f t="shared" si="1"/>
        <v>719800</v>
      </c>
      <c r="G38" s="39" t="s">
        <v>112</v>
      </c>
    </row>
    <row r="39" spans="1:7" ht="25.5" x14ac:dyDescent="0.25">
      <c r="A39" s="20">
        <v>37</v>
      </c>
      <c r="B39" s="21" t="s">
        <v>42</v>
      </c>
      <c r="C39" s="22" t="s">
        <v>2</v>
      </c>
      <c r="D39" s="22">
        <v>100</v>
      </c>
      <c r="E39" s="24">
        <f>+'Estudio de Mercado'!N39</f>
        <v>11786</v>
      </c>
      <c r="F39" s="24">
        <f t="shared" si="1"/>
        <v>1178600</v>
      </c>
      <c r="G39" s="39" t="s">
        <v>104</v>
      </c>
    </row>
    <row r="40" spans="1:7" x14ac:dyDescent="0.25">
      <c r="A40" s="20">
        <v>38</v>
      </c>
      <c r="B40" s="21" t="s">
        <v>43</v>
      </c>
      <c r="C40" s="22" t="s">
        <v>2</v>
      </c>
      <c r="D40" s="22">
        <v>25</v>
      </c>
      <c r="E40" s="24">
        <f>+'Estudio de Mercado'!N40</f>
        <v>34351</v>
      </c>
      <c r="F40" s="24">
        <f t="shared" si="1"/>
        <v>858775</v>
      </c>
      <c r="G40" s="39" t="s">
        <v>113</v>
      </c>
    </row>
    <row r="41" spans="1:7" ht="25.5" x14ac:dyDescent="0.25">
      <c r="A41" s="20">
        <v>39</v>
      </c>
      <c r="B41" s="21" t="s">
        <v>44</v>
      </c>
      <c r="C41" s="22" t="s">
        <v>2</v>
      </c>
      <c r="D41" s="22">
        <v>950</v>
      </c>
      <c r="E41" s="24">
        <f>+'Estudio de Mercado'!N41</f>
        <v>6515</v>
      </c>
      <c r="F41" s="24">
        <f t="shared" si="1"/>
        <v>6189250</v>
      </c>
      <c r="G41" s="39" t="s">
        <v>107</v>
      </c>
    </row>
    <row r="42" spans="1:7" ht="25.5" x14ac:dyDescent="0.25">
      <c r="A42" s="20">
        <v>40</v>
      </c>
      <c r="B42" s="21" t="s">
        <v>45</v>
      </c>
      <c r="C42" s="22" t="s">
        <v>2</v>
      </c>
      <c r="D42" s="22">
        <v>30</v>
      </c>
      <c r="E42" s="24">
        <f>+'Estudio de Mercado'!N42</f>
        <v>12556</v>
      </c>
      <c r="F42" s="24">
        <f t="shared" si="1"/>
        <v>376680</v>
      </c>
      <c r="G42" s="39" t="s">
        <v>114</v>
      </c>
    </row>
    <row r="43" spans="1:7" ht="25.5" x14ac:dyDescent="0.25">
      <c r="A43" s="20">
        <v>41</v>
      </c>
      <c r="B43" s="21" t="s">
        <v>46</v>
      </c>
      <c r="C43" s="22" t="s">
        <v>2</v>
      </c>
      <c r="D43" s="22">
        <v>200</v>
      </c>
      <c r="E43" s="24">
        <f>+'Estudio de Mercado'!N43</f>
        <v>35000</v>
      </c>
      <c r="F43" s="24">
        <f t="shared" si="1"/>
        <v>7000000</v>
      </c>
      <c r="G43" s="39" t="s">
        <v>115</v>
      </c>
    </row>
    <row r="44" spans="1:7" ht="25.5" x14ac:dyDescent="0.25">
      <c r="A44" s="20">
        <v>42</v>
      </c>
      <c r="B44" s="21" t="s">
        <v>47</v>
      </c>
      <c r="C44" s="22" t="s">
        <v>2</v>
      </c>
      <c r="D44" s="22">
        <v>20</v>
      </c>
      <c r="E44" s="24">
        <f>+'Estudio de Mercado'!N44</f>
        <v>22600</v>
      </c>
      <c r="F44" s="24">
        <f t="shared" si="1"/>
        <v>452000</v>
      </c>
      <c r="G44" s="39" t="s">
        <v>116</v>
      </c>
    </row>
    <row r="45" spans="1:7" ht="38.25" x14ac:dyDescent="0.25">
      <c r="A45" s="20">
        <v>43</v>
      </c>
      <c r="B45" s="21" t="s">
        <v>48</v>
      </c>
      <c r="C45" s="22" t="s">
        <v>2</v>
      </c>
      <c r="D45" s="22">
        <v>40</v>
      </c>
      <c r="E45" s="24">
        <f>+'Estudio de Mercado'!N45</f>
        <v>6515</v>
      </c>
      <c r="F45" s="24">
        <f t="shared" si="1"/>
        <v>260600</v>
      </c>
      <c r="G45" s="39" t="s">
        <v>117</v>
      </c>
    </row>
    <row r="46" spans="1:7" ht="25.5" x14ac:dyDescent="0.25">
      <c r="A46" s="20">
        <v>44</v>
      </c>
      <c r="B46" s="21" t="s">
        <v>49</v>
      </c>
      <c r="C46" s="22" t="s">
        <v>2</v>
      </c>
      <c r="D46" s="22">
        <v>30</v>
      </c>
      <c r="E46" s="24">
        <f>+'Estudio de Mercado'!N46</f>
        <v>192849</v>
      </c>
      <c r="F46" s="24">
        <f t="shared" si="1"/>
        <v>5785470</v>
      </c>
      <c r="G46" s="39">
        <v>47131611</v>
      </c>
    </row>
    <row r="47" spans="1:7" ht="25.5" x14ac:dyDescent="0.25">
      <c r="A47" s="20">
        <v>45</v>
      </c>
      <c r="B47" s="21" t="s">
        <v>50</v>
      </c>
      <c r="C47" s="22" t="s">
        <v>2</v>
      </c>
      <c r="D47" s="22">
        <v>90</v>
      </c>
      <c r="E47" s="24">
        <f>+'Estudio de Mercado'!N47</f>
        <v>80546</v>
      </c>
      <c r="F47" s="24">
        <f t="shared" si="1"/>
        <v>7249140</v>
      </c>
      <c r="G47" s="39">
        <v>47131619</v>
      </c>
    </row>
    <row r="48" spans="1:7" ht="51" x14ac:dyDescent="0.25">
      <c r="A48" s="20">
        <v>46</v>
      </c>
      <c r="B48" s="21" t="s">
        <v>51</v>
      </c>
      <c r="C48" s="22" t="s">
        <v>2</v>
      </c>
      <c r="D48" s="22">
        <v>10</v>
      </c>
      <c r="E48" s="24">
        <f>+'Estudio de Mercado'!N48</f>
        <v>1610920</v>
      </c>
      <c r="F48" s="24">
        <f t="shared" si="1"/>
        <v>16109200</v>
      </c>
      <c r="G48" s="39">
        <v>47121702</v>
      </c>
    </row>
    <row r="49" spans="1:7" ht="25.5" x14ac:dyDescent="0.25">
      <c r="A49" s="20">
        <v>47</v>
      </c>
      <c r="B49" s="21" t="s">
        <v>52</v>
      </c>
      <c r="C49" s="22" t="s">
        <v>2</v>
      </c>
      <c r="D49" s="22">
        <v>20</v>
      </c>
      <c r="E49" s="24">
        <f>+'Estudio de Mercado'!N49</f>
        <v>400000</v>
      </c>
      <c r="F49" s="24">
        <f t="shared" si="1"/>
        <v>8000000</v>
      </c>
      <c r="G49" s="39" t="s">
        <v>100</v>
      </c>
    </row>
    <row r="50" spans="1:7" ht="25.5" x14ac:dyDescent="0.25">
      <c r="A50" s="20">
        <v>48</v>
      </c>
      <c r="B50" s="21" t="s">
        <v>53</v>
      </c>
      <c r="C50" s="22" t="s">
        <v>2</v>
      </c>
      <c r="D50" s="22">
        <v>40</v>
      </c>
      <c r="E50" s="24">
        <f>+'Estudio de Mercado'!N50</f>
        <v>127926</v>
      </c>
      <c r="F50" s="24">
        <f t="shared" si="1"/>
        <v>5117040</v>
      </c>
      <c r="G50" s="39" t="s">
        <v>118</v>
      </c>
    </row>
    <row r="51" spans="1:7" ht="25.5" x14ac:dyDescent="0.25">
      <c r="A51" s="20">
        <v>49</v>
      </c>
      <c r="B51" s="21" t="s">
        <v>54</v>
      </c>
      <c r="C51" s="22" t="s">
        <v>2</v>
      </c>
      <c r="D51" s="22">
        <v>800</v>
      </c>
      <c r="E51" s="24">
        <f>+'Estudio de Mercado'!N51</f>
        <v>24756</v>
      </c>
      <c r="F51" s="24">
        <f t="shared" si="1"/>
        <v>19804800</v>
      </c>
      <c r="G51" s="39" t="s">
        <v>110</v>
      </c>
    </row>
    <row r="52" spans="1:7" ht="25.5" x14ac:dyDescent="0.25">
      <c r="A52" s="20">
        <v>50</v>
      </c>
      <c r="B52" s="21" t="s">
        <v>55</v>
      </c>
      <c r="C52" s="22" t="s">
        <v>2</v>
      </c>
      <c r="D52" s="22">
        <v>100</v>
      </c>
      <c r="E52" s="24">
        <f>+'Estudio de Mercado'!N52</f>
        <v>40000</v>
      </c>
      <c r="F52" s="24">
        <f t="shared" si="1"/>
        <v>4000000</v>
      </c>
      <c r="G52" s="39" t="s">
        <v>119</v>
      </c>
    </row>
    <row r="53" spans="1:7" x14ac:dyDescent="0.25">
      <c r="A53" s="20">
        <v>51</v>
      </c>
      <c r="B53" s="21" t="s">
        <v>56</v>
      </c>
      <c r="C53" s="22" t="s">
        <v>2</v>
      </c>
      <c r="D53" s="22">
        <v>10</v>
      </c>
      <c r="E53" s="24">
        <f>+'Estudio de Mercado'!N53</f>
        <v>35000</v>
      </c>
      <c r="F53" s="24">
        <f t="shared" si="1"/>
        <v>350000</v>
      </c>
      <c r="G53" s="39">
        <v>27112007</v>
      </c>
    </row>
    <row r="54" spans="1:7" x14ac:dyDescent="0.25">
      <c r="A54" s="20">
        <v>52</v>
      </c>
      <c r="B54" s="21" t="s">
        <v>57</v>
      </c>
      <c r="C54" s="22" t="s">
        <v>2</v>
      </c>
      <c r="D54" s="22">
        <v>45</v>
      </c>
      <c r="E54" s="24">
        <f>+'Estudio de Mercado'!N54</f>
        <v>7107</v>
      </c>
      <c r="F54" s="24">
        <f t="shared" si="1"/>
        <v>319815</v>
      </c>
      <c r="G54" s="39">
        <v>47131605</v>
      </c>
    </row>
    <row r="55" spans="1:7" x14ac:dyDescent="0.25">
      <c r="A55" s="20">
        <v>53</v>
      </c>
      <c r="B55" s="21" t="s">
        <v>58</v>
      </c>
      <c r="C55" s="22" t="s">
        <v>2</v>
      </c>
      <c r="D55" s="22">
        <v>80</v>
      </c>
      <c r="E55" s="24">
        <f>+'Estudio de Mercado'!N55</f>
        <v>25000</v>
      </c>
      <c r="F55" s="24">
        <f t="shared" si="1"/>
        <v>2000000</v>
      </c>
      <c r="G55" s="39">
        <v>47131831</v>
      </c>
    </row>
    <row r="56" spans="1:7" ht="25.5" x14ac:dyDescent="0.25">
      <c r="A56" s="20">
        <v>54</v>
      </c>
      <c r="B56" s="21" t="s">
        <v>59</v>
      </c>
      <c r="C56" s="22" t="s">
        <v>2</v>
      </c>
      <c r="D56" s="22">
        <v>20</v>
      </c>
      <c r="E56" s="24">
        <f>+'Estudio de Mercado'!N56</f>
        <v>112528</v>
      </c>
      <c r="F56" s="24">
        <f t="shared" si="1"/>
        <v>2250560</v>
      </c>
      <c r="G56" s="39" t="s">
        <v>120</v>
      </c>
    </row>
    <row r="57" spans="1:7" ht="25.5" x14ac:dyDescent="0.25">
      <c r="A57" s="20">
        <v>55</v>
      </c>
      <c r="B57" s="21" t="s">
        <v>60</v>
      </c>
      <c r="C57" s="22" t="s">
        <v>2</v>
      </c>
      <c r="D57" s="22">
        <v>15</v>
      </c>
      <c r="E57" s="24">
        <f>+'Estudio de Mercado'!N57</f>
        <v>59225</v>
      </c>
      <c r="F57" s="24">
        <f t="shared" si="1"/>
        <v>888375</v>
      </c>
      <c r="G57" s="39" t="s">
        <v>121</v>
      </c>
    </row>
    <row r="58" spans="1:7" x14ac:dyDescent="0.25">
      <c r="A58" s="20">
        <v>56</v>
      </c>
      <c r="B58" s="21" t="s">
        <v>61</v>
      </c>
      <c r="C58" s="22" t="s">
        <v>62</v>
      </c>
      <c r="D58" s="22">
        <v>500</v>
      </c>
      <c r="E58" s="24">
        <f>+'Estudio de Mercado'!N58</f>
        <v>11000</v>
      </c>
      <c r="F58" s="24">
        <f t="shared" si="1"/>
        <v>5500000</v>
      </c>
      <c r="G58" s="39" t="s">
        <v>122</v>
      </c>
    </row>
    <row r="59" spans="1:7" ht="25.5" x14ac:dyDescent="0.25">
      <c r="A59" s="20">
        <v>57</v>
      </c>
      <c r="B59" s="21" t="s">
        <v>63</v>
      </c>
      <c r="C59" s="22" t="s">
        <v>2</v>
      </c>
      <c r="D59" s="22">
        <v>10</v>
      </c>
      <c r="E59" s="24">
        <f>+'Estudio de Mercado'!N59</f>
        <v>90000</v>
      </c>
      <c r="F59" s="24">
        <f t="shared" si="1"/>
        <v>900000</v>
      </c>
      <c r="G59" s="39">
        <v>47131811</v>
      </c>
    </row>
    <row r="60" spans="1:7" ht="25.5" x14ac:dyDescent="0.25">
      <c r="A60" s="20">
        <v>58</v>
      </c>
      <c r="B60" s="21" t="s">
        <v>64</v>
      </c>
      <c r="C60" s="22" t="s">
        <v>2</v>
      </c>
      <c r="D60" s="22">
        <v>6</v>
      </c>
      <c r="E60" s="24">
        <f>+'Estudio de Mercado'!N60</f>
        <v>270000</v>
      </c>
      <c r="F60" s="24">
        <f t="shared" si="1"/>
        <v>1620000</v>
      </c>
      <c r="G60" s="39">
        <v>47131821</v>
      </c>
    </row>
    <row r="61" spans="1:7" ht="25.5" x14ac:dyDescent="0.25">
      <c r="A61" s="20">
        <v>59</v>
      </c>
      <c r="B61" s="21" t="s">
        <v>65</v>
      </c>
      <c r="C61" s="22" t="s">
        <v>2</v>
      </c>
      <c r="D61" s="22">
        <v>15</v>
      </c>
      <c r="E61" s="24">
        <f>+'Estudio de Mercado'!N61</f>
        <v>53000</v>
      </c>
      <c r="F61" s="24">
        <f t="shared" si="1"/>
        <v>795000</v>
      </c>
      <c r="G61" s="39" t="s">
        <v>101</v>
      </c>
    </row>
    <row r="62" spans="1:7" ht="25.5" x14ac:dyDescent="0.25">
      <c r="A62" s="20">
        <v>60</v>
      </c>
      <c r="B62" s="21" t="s">
        <v>66</v>
      </c>
      <c r="C62" s="22" t="s">
        <v>2</v>
      </c>
      <c r="D62" s="22">
        <v>15</v>
      </c>
      <c r="E62" s="24">
        <f>+'Estudio de Mercado'!N62</f>
        <v>53000</v>
      </c>
      <c r="F62" s="24">
        <f t="shared" si="1"/>
        <v>795000</v>
      </c>
      <c r="G62" s="39" t="s">
        <v>101</v>
      </c>
    </row>
    <row r="63" spans="1:7" x14ac:dyDescent="0.25">
      <c r="A63" s="20">
        <v>61</v>
      </c>
      <c r="B63" s="21" t="s">
        <v>67</v>
      </c>
      <c r="C63" s="22" t="s">
        <v>2</v>
      </c>
      <c r="D63" s="22">
        <v>2</v>
      </c>
      <c r="E63" s="24">
        <f>+'Estudio de Mercado'!N63</f>
        <v>220000</v>
      </c>
      <c r="F63" s="24">
        <f t="shared" si="1"/>
        <v>440000</v>
      </c>
      <c r="G63" s="39" t="s">
        <v>120</v>
      </c>
    </row>
    <row r="64" spans="1:7" ht="38.25" x14ac:dyDescent="0.25">
      <c r="A64" s="20">
        <v>62</v>
      </c>
      <c r="B64" s="21" t="s">
        <v>68</v>
      </c>
      <c r="C64" s="22" t="s">
        <v>2</v>
      </c>
      <c r="D64" s="22">
        <v>4</v>
      </c>
      <c r="E64" s="24">
        <f>+'Estudio de Mercado'!N64</f>
        <v>1700000</v>
      </c>
      <c r="F64" s="24">
        <f t="shared" si="1"/>
        <v>6800000</v>
      </c>
      <c r="G64" s="39" t="s">
        <v>115</v>
      </c>
    </row>
    <row r="65" spans="1:7" ht="25.5" x14ac:dyDescent="0.25">
      <c r="A65" s="20">
        <v>63</v>
      </c>
      <c r="B65" s="21" t="s">
        <v>69</v>
      </c>
      <c r="C65" s="22" t="s">
        <v>2</v>
      </c>
      <c r="D65" s="22">
        <v>4</v>
      </c>
      <c r="E65" s="24">
        <f>+'Estudio de Mercado'!N65</f>
        <v>31982</v>
      </c>
      <c r="F65" s="24">
        <f t="shared" si="1"/>
        <v>127928</v>
      </c>
      <c r="G65" s="39" t="s">
        <v>101</v>
      </c>
    </row>
    <row r="66" spans="1:7" ht="25.5" x14ac:dyDescent="0.25">
      <c r="A66" s="20">
        <v>64</v>
      </c>
      <c r="B66" s="21" t="s">
        <v>70</v>
      </c>
      <c r="C66" s="22" t="s">
        <v>2</v>
      </c>
      <c r="D66" s="22">
        <v>4</v>
      </c>
      <c r="E66" s="24">
        <f>+'Estudio de Mercado'!N66</f>
        <v>33000</v>
      </c>
      <c r="F66" s="24">
        <f t="shared" si="1"/>
        <v>132000</v>
      </c>
      <c r="G66" s="39" t="s">
        <v>101</v>
      </c>
    </row>
    <row r="67" spans="1:7" ht="25.5" x14ac:dyDescent="0.25">
      <c r="A67" s="20">
        <v>65</v>
      </c>
      <c r="B67" s="21" t="s">
        <v>71</v>
      </c>
      <c r="C67" s="22" t="s">
        <v>2</v>
      </c>
      <c r="D67" s="22">
        <v>4</v>
      </c>
      <c r="E67" s="24">
        <f>+'Estudio de Mercado'!N67</f>
        <v>33000</v>
      </c>
      <c r="F67" s="24">
        <f t="shared" ref="F67:F98" si="2">+D67*E67</f>
        <v>132000</v>
      </c>
      <c r="G67" s="39" t="s">
        <v>101</v>
      </c>
    </row>
    <row r="68" spans="1:7" ht="25.5" x14ac:dyDescent="0.25">
      <c r="A68" s="20">
        <v>66</v>
      </c>
      <c r="B68" s="21" t="s">
        <v>72</v>
      </c>
      <c r="C68" s="22" t="s">
        <v>2</v>
      </c>
      <c r="D68" s="22">
        <v>4</v>
      </c>
      <c r="E68" s="24">
        <f>+'Estudio de Mercado'!N68</f>
        <v>38000</v>
      </c>
      <c r="F68" s="24">
        <f t="shared" si="2"/>
        <v>152000</v>
      </c>
      <c r="G68" s="39" t="s">
        <v>101</v>
      </c>
    </row>
    <row r="69" spans="1:7" ht="51" x14ac:dyDescent="0.25">
      <c r="A69" s="20">
        <v>67</v>
      </c>
      <c r="B69" s="21" t="s">
        <v>73</v>
      </c>
      <c r="C69" s="22" t="s">
        <v>2</v>
      </c>
      <c r="D69" s="22">
        <v>4</v>
      </c>
      <c r="E69" s="24">
        <f>+'Estudio de Mercado'!N69</f>
        <v>300000</v>
      </c>
      <c r="F69" s="24">
        <f t="shared" si="2"/>
        <v>1200000</v>
      </c>
      <c r="G69" s="39" t="s">
        <v>123</v>
      </c>
    </row>
    <row r="70" spans="1:7" x14ac:dyDescent="0.25">
      <c r="A70" s="20">
        <v>68</v>
      </c>
      <c r="B70" s="21" t="s">
        <v>74</v>
      </c>
      <c r="C70" s="22" t="s">
        <v>75</v>
      </c>
      <c r="D70" s="22">
        <v>10</v>
      </c>
      <c r="E70" s="24">
        <f>+'Estudio de Mercado'!N70</f>
        <v>90000</v>
      </c>
      <c r="F70" s="24">
        <f t="shared" si="2"/>
        <v>900000</v>
      </c>
      <c r="G70" s="39" t="s">
        <v>124</v>
      </c>
    </row>
    <row r="71" spans="1:7" ht="16.5" x14ac:dyDescent="0.3">
      <c r="A71" s="25"/>
      <c r="B71" s="47" t="s">
        <v>87</v>
      </c>
      <c r="C71" s="47"/>
      <c r="D71" s="47"/>
      <c r="E71" s="47"/>
      <c r="F71" s="34">
        <f>SUM(F3:F70)</f>
        <v>420243163</v>
      </c>
    </row>
    <row r="72" spans="1:7" ht="16.5" x14ac:dyDescent="0.3">
      <c r="A72" s="25"/>
      <c r="B72" s="47" t="s">
        <v>88</v>
      </c>
      <c r="C72" s="47"/>
      <c r="D72" s="47"/>
      <c r="E72" s="47"/>
      <c r="F72" s="34">
        <f>+F71*19%</f>
        <v>79846200.969999999</v>
      </c>
    </row>
    <row r="73" spans="1:7" ht="16.5" x14ac:dyDescent="0.3">
      <c r="A73" s="25"/>
      <c r="B73" s="47" t="s">
        <v>89</v>
      </c>
      <c r="C73" s="47"/>
      <c r="D73" s="47"/>
      <c r="E73" s="47"/>
      <c r="F73" s="34">
        <f>+F71+F72</f>
        <v>500089363.97000003</v>
      </c>
    </row>
  </sheetData>
  <mergeCells count="4">
    <mergeCell ref="A1:F1"/>
    <mergeCell ref="B71:E71"/>
    <mergeCell ref="B72:E72"/>
    <mergeCell ref="B73:E73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Estudio de Mercado</vt:lpstr>
      <vt:lpstr>BIENES </vt:lpstr>
      <vt:lpstr>Presupuesto</vt:lpstr>
      <vt:lpstr>ficha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Carmen Cecilia Vega Oñate</cp:lastModifiedBy>
  <dcterms:created xsi:type="dcterms:W3CDTF">2026-02-09T11:49:07Z</dcterms:created>
  <dcterms:modified xsi:type="dcterms:W3CDTF">2026-02-13T14:05:44Z</dcterms:modified>
</cp:coreProperties>
</file>