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C:\Users\CarmenVega\Documents\7 INVITACIONES PUBLICAS\CONVOCATORIAS\INVITACIONES PUBLICAS\VIGENCIA 2024\UC017-2024 MANTENIMIENTO REDES ELECTRICAS\DEFINITIVO\"/>
    </mc:Choice>
  </mc:AlternateContent>
  <xr:revisionPtr revIDLastSave="0" documentId="8_{DF31E7F7-37EF-4A71-AEB9-7B9FFE3C9203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PPTO" sheetId="5" r:id="rId1"/>
  </sheets>
  <definedNames>
    <definedName name="_xlnm.Print_Area" localSheetId="0">PPTO!$A$1:$F$72</definedName>
  </definedNames>
  <calcPr calcId="191029"/>
</workbook>
</file>

<file path=xl/calcChain.xml><?xml version="1.0" encoding="utf-8"?>
<calcChain xmlns="http://schemas.openxmlformats.org/spreadsheetml/2006/main">
  <c r="E6" i="5" l="1"/>
  <c r="F29" i="5" s="1"/>
  <c r="F31" i="5" s="1"/>
  <c r="C109" i="5"/>
  <c r="C108" i="5"/>
  <c r="C107" i="5"/>
  <c r="C103" i="5"/>
  <c r="C102" i="5"/>
  <c r="F69" i="5"/>
  <c r="F68" i="5"/>
  <c r="F67" i="5"/>
  <c r="F66" i="5"/>
  <c r="F65" i="5"/>
  <c r="F64" i="5"/>
  <c r="F63" i="5"/>
  <c r="F61" i="5"/>
  <c r="F60" i="5"/>
  <c r="F59" i="5"/>
  <c r="F58" i="5"/>
  <c r="F57" i="5"/>
  <c r="F56" i="5"/>
  <c r="F50" i="5"/>
  <c r="F49" i="5"/>
  <c r="F48" i="5"/>
  <c r="F47" i="5"/>
  <c r="F46" i="5"/>
  <c r="F45" i="5"/>
  <c r="F44" i="5"/>
  <c r="F43" i="5"/>
  <c r="F42" i="5"/>
  <c r="F41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32" i="5" l="1"/>
  <c r="F33" i="5" s="1"/>
  <c r="F30" i="5"/>
  <c r="F34" i="5" s="1"/>
  <c r="F35" i="5" s="1"/>
  <c r="C101" i="5" s="1"/>
  <c r="C104" i="5" s="1"/>
  <c r="C112" i="5" s="1"/>
</calcChain>
</file>

<file path=xl/sharedStrings.xml><?xml version="1.0" encoding="utf-8"?>
<sst xmlns="http://schemas.openxmlformats.org/spreadsheetml/2006/main" count="163" uniqueCount="74">
  <si>
    <t>MANTENIMIENTO ELECTRICO EN LAS SEDES DE LA UNIVERSIDAD DE CORDOBA</t>
  </si>
  <si>
    <t>PRESUPUESTO GENERAL SEDE MONTERIA</t>
  </si>
  <si>
    <t>ITEM</t>
  </si>
  <si>
    <t>DESCRIPCIÓN</t>
  </si>
  <si>
    <t>UNIDAD</t>
  </si>
  <si>
    <t>CANTIDAD</t>
  </si>
  <si>
    <t>VALOR UNITARIO</t>
  </si>
  <si>
    <t>VALOR TOTAL</t>
  </si>
  <si>
    <t>Suministro e instalación de tablero de distribución de 42 ctos. con espacio para totalizador . Bloque administrativo ( inclute breket).</t>
  </si>
  <si>
    <t>UND</t>
  </si>
  <si>
    <t>Suministro e instalación de acometida en cable Cobre  500MCM (3F 1N) + #2 THHN (1T). Desde gabinete a tablero bloque 40 A trasformador.</t>
  </si>
  <si>
    <t>Desmonte de gabinete general existente e Instalación de Gabinete General nuevo para el bloque 39</t>
  </si>
  <si>
    <t>Desmonte de gabinete general existente e Instalación de Gabinete General nuevo para el bloque 40.</t>
  </si>
  <si>
    <t>Instalación de UPS (Inlcuye todo lo necesario para su correcto funcionamiento)</t>
  </si>
  <si>
    <t>Suministro e instalacion de malla a tierra con 2 varillas medicion menor a 5 Ohm</t>
  </si>
  <si>
    <t>UN</t>
  </si>
  <si>
    <t>SUMINISTRO E INSTALACIÓN DE ACOMETIDA ELECTRICA EN CABLE DE COBRE N° 4 THHN , TUBERIA DE PVC DE 2" SUBTERRANEA.</t>
  </si>
  <si>
    <t>ML</t>
  </si>
  <si>
    <t>Suministro e instalacion de acometida electrica en cable #2 Cu AWG THHN 600V (3F1N1T)</t>
  </si>
  <si>
    <t>SUMINISTRO E INSTALACION DE CAJA DE REGISTRO DE 40 X 40 X30 EN CONCRETO CON TAPA Y MARCO EN ANGULO DE 1 /2"</t>
  </si>
  <si>
    <t>SUMINISTRO E INSTALACION DE TOMACORRIENTES DE 120V</t>
  </si>
  <si>
    <t>CANALETA METALICA CERRADA DE 10 CMTS X 5 CMTS GALV CERTIFICADA DE 2.4 MTS DE LARGO INCLUYE MONTAJE.</t>
  </si>
  <si>
    <t>SUMINISTRO E INSTALACION DE RED DE MEDIA TENSION EN CABLE ECOLOGICO 1/0</t>
  </si>
  <si>
    <t>ADECUACION DE PUNTO DE CONEXIÓN EN ARMADO MT 3 HORIZONTAL, 13,2KV</t>
  </si>
  <si>
    <t>SUMINISTRO E INSTALACION DE ARMADO MT TRIFASICO TIPO ANCLAJE TIPO AC, 13,2KV</t>
  </si>
  <si>
    <t>SUMINISTRO E INSTALACION DE ARMADO MT TRIFASICO DE PASO, 13,2KV</t>
  </si>
  <si>
    <t xml:space="preserve">REUBICACION DE TRASFORMADOR DE 30 KVA TRIFASICO DESDE PUERTA DE ENTRADA DE ESTUDIANTE A POSTE BLOQUE POSGRADO </t>
  </si>
  <si>
    <t>SUMINISTRO Y MONTAJE DE POSTE DE 12 MTS X 1035 KGF INCLUYE ECHURA DE HUECO Y APLOMADA DEL MISMO.</t>
  </si>
  <si>
    <t xml:space="preserve">SUMINISTRO Y MONTAJE  DE CRUCETA DE 3 MTS AUTOSOPORTADA  </t>
  </si>
  <si>
    <t xml:space="preserve">SUMINISTRO E INSTALACION DE CABLE ENCAUCHETADO 3X14  AWG THHN CONEXIÓN LAMPARAS A CAJA DE ABONADO </t>
  </si>
  <si>
    <t>SUMINISTRO E INSTALACION DE REFECTOR LED DE  500W CRI70 5700K LM Salidas 51457 luz dia Voltaje de 80 a 250 V certificado.</t>
  </si>
  <si>
    <t>SUMINISTRO E INSTALACION DE LAMPARAS DE ALUMBRADO LED  DE 150 W 5000K , IP 65 , VOLTAJE DE OPERACIÓN DE 100-240V  certificado.</t>
  </si>
  <si>
    <t>SUMINISTRO E INSTALACION DE ARRANCADOR ELECTRONICO SUAVE PARA BOMBA DE PISINA DE 7.5 HP CON VOLTAJE DE 220V .</t>
  </si>
  <si>
    <t>COSTO TOTAL DIRECTO DIRECTO:</t>
  </si>
  <si>
    <t>ADMINISTRACIÓN (20%):</t>
  </si>
  <si>
    <t>IMPREVISTOS (1%):</t>
  </si>
  <si>
    <t>UTILIDAD (5%):</t>
  </si>
  <si>
    <t>IVA (19%):</t>
  </si>
  <si>
    <t>TOTAL COSTOS INDIRECTOS:</t>
  </si>
  <si>
    <t>TOTAL COSTO DE OBRA:</t>
  </si>
  <si>
    <t>PRESUPUESTO GENERAL LUGAR DE DESARROLLO LORICA</t>
  </si>
  <si>
    <t>DESMONTE DE GABINETE GENERAL EXISTENTE E INSTALACION DE GABINETE GENERAL TIPO INTEMPERIE NUEVO PARA EL BLOQUE 2</t>
  </si>
  <si>
    <t>Construcción de base soporte para planta eléctrica de 75kva, medidas 2x3m espesor = 0,2m en concreto impermeabilizado de 4000 psi .</t>
  </si>
  <si>
    <t>m2</t>
  </si>
  <si>
    <t>Montaje Transformador Trifasico Pedestal (Pad Mounted) 150 KVA</t>
  </si>
  <si>
    <t>DESMONTE DE GABINETE GENERAL EXISTENTE E INSTALACION DE GABINETE GENERAL TIPO INTEMPERIE NUEVO PARA BLOQUE 6</t>
  </si>
  <si>
    <t xml:space="preserve">DESMONTE DE CANALETA CERRADA EXISTENTE DE 30 CMTS X 8 CMTS DE ALTO EN MALAS CONDICIONES </t>
  </si>
  <si>
    <t>BANDEJA PORTA CABLE TIPO ESCALERA DE 40 CMTS X 10 CMTS GALV CERTIFICADA DE 2.4 MTS DE LARGO INCLUYE MONTAJE.</t>
  </si>
  <si>
    <t xml:space="preserve">CAMBIO DE BATERIAS (DESINSTALR VIEJAS E INSTALAR NUEVAS  PARA UPS DE 10KVA UBICADAS EN IBT Y LABRA </t>
  </si>
  <si>
    <t>SUMINISTRO DE CARRO CANASTA AISLADO VASO DOBLE PARA PODA DE ARBOLES CERCANOS A LA LINEA ELECTRICA DE 13200V (CANASTA CON MOTOSIERRA Y PERSONAL CERTIFICADO PARA ALTURA Y TRABAJOS DE LINEA VIVA )</t>
  </si>
  <si>
    <t xml:space="preserve">DIA </t>
  </si>
  <si>
    <t>SUBTOTAL</t>
  </si>
  <si>
    <t>SUMINISTRO SEDE DE LA UNIVERSIDAD DE CORDOBA</t>
  </si>
  <si>
    <t>Suministro de UPS Trifásica de 30KVA. Voltaje de entrada y salida 208V. F.P. 1. No tiene transformador de aislamiento a la salida. Genera el neutro automáticamente. Banco de baterías externo. Autonomía de 5 min.</t>
  </si>
  <si>
    <t xml:space="preserve">Suministro de gabinete general tipo interior para bloque 40 </t>
  </si>
  <si>
    <t xml:space="preserve">Suministro de gabinete general tipo interior para bloque 39 </t>
  </si>
  <si>
    <t>IVA 19%</t>
  </si>
  <si>
    <t>TOTAL SUMINISTRO</t>
  </si>
  <si>
    <t>SUMINISTRO LUGAR DE DESARROLLO LORICA</t>
  </si>
  <si>
    <t>Suministro de gabinete general tipo intemperie para bloque 2 de lorica</t>
  </si>
  <si>
    <t>5.1</t>
  </si>
  <si>
    <t>Transformador Trifásico Pedestal (Pad Mounted) 150 KVA</t>
  </si>
  <si>
    <t>SUMINISTRO LUGAR DE DESARROLLO BERASTEGUI</t>
  </si>
  <si>
    <t>Suministro de gabinete general tipo intemperie para bloque 6 de Berastegui.</t>
  </si>
  <si>
    <t>6.1</t>
  </si>
  <si>
    <t>Suministro de baterías de 12v 7,5 amp selladas para ups</t>
  </si>
  <si>
    <t>COSTO MANTEMINIENTO</t>
  </si>
  <si>
    <t>SEDE MONTERIA</t>
  </si>
  <si>
    <t>LUGAE DE DESARROLLO LORICA</t>
  </si>
  <si>
    <t>LUGAE DE DESARROLLOBERASTEGUI</t>
  </si>
  <si>
    <t>TOTAL, COSTO MANTENIMIENTO</t>
  </si>
  <si>
    <t>COSTO SUMINISTRO</t>
  </si>
  <si>
    <t>TOTAL, COSTO SUMINISTRO</t>
  </si>
  <si>
    <t>TOTAL,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</si>
</sst>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8" formatCode="_-&quot;$&quot;* #,##0_-;\-&quot;$&quot;* #,##0_-;_-&quot;$&quot;* &quot;-&quot;??_-;_-@_-"/>
    <numFmt numFmtId="169" formatCode="0.0"/>
  </numFmts>
  <fonts count="19">
    <font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1"/>
      <color theme="1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2"/>
      <color theme="1"/>
      <name val="Arial Narrow"/>
      <charset val="134"/>
    </font>
    <font>
      <sz val="12"/>
      <name val="Arial Narrow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sz val="10"/>
      <color theme="1"/>
      <name val="Calibri"/>
      <charset val="134"/>
      <scheme val="minor"/>
    </font>
    <font>
      <sz val="11"/>
      <color rgb="FF000000"/>
      <name val="Arial"/>
      <charset val="134"/>
    </font>
    <font>
      <b/>
      <sz val="11"/>
      <color rgb="FF000000"/>
      <name val="Arial"/>
      <charset val="134"/>
    </font>
    <font>
      <sz val="12"/>
      <color rgb="FF000000"/>
      <name val="Calibri"/>
      <charset val="134"/>
      <scheme val="minor"/>
    </font>
    <font>
      <sz val="10"/>
      <name val="Roman 17cpi"/>
      <charset val="134"/>
    </font>
    <font>
      <sz val="10"/>
      <name val="Arial"/>
      <charset val="134"/>
    </font>
    <font>
      <sz val="12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1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7" fillId="0" borderId="0"/>
  </cellStyleXfs>
  <cellXfs count="116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2" borderId="0" xfId="0" applyFill="1"/>
    <xf numFmtId="0" fontId="0" fillId="3" borderId="0" xfId="0" applyFill="1"/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vertical="center"/>
    </xf>
    <xf numFmtId="44" fontId="1" fillId="3" borderId="0" xfId="0" applyNumberFormat="1" applyFont="1" applyFill="1"/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vertical="center"/>
    </xf>
    <xf numFmtId="44" fontId="0" fillId="3" borderId="0" xfId="0" applyNumberFormat="1" applyFill="1"/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justify" vertical="justify" wrapText="1"/>
    </xf>
    <xf numFmtId="0" fontId="7" fillId="3" borderId="5" xfId="0" applyFont="1" applyFill="1" applyBorder="1" applyAlignment="1">
      <alignment horizontal="justify" vertical="justify" wrapText="1"/>
    </xf>
    <xf numFmtId="168" fontId="2" fillId="4" borderId="1" xfId="0" applyNumberFormat="1" applyFont="1" applyFill="1" applyBorder="1" applyAlignment="1">
      <alignment vertical="center"/>
    </xf>
    <xf numFmtId="168" fontId="5" fillId="0" borderId="1" xfId="1" applyNumberFormat="1" applyFont="1" applyBorder="1" applyAlignment="1">
      <alignment vertical="center"/>
    </xf>
    <xf numFmtId="169" fontId="2" fillId="3" borderId="1" xfId="0" applyNumberFormat="1" applyFont="1" applyFill="1" applyBorder="1" applyAlignment="1">
      <alignment horizontal="center" vertical="center"/>
    </xf>
    <xf numFmtId="169" fontId="3" fillId="3" borderId="1" xfId="0" applyNumberFormat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justify" vertical="center" wrapText="1"/>
    </xf>
    <xf numFmtId="0" fontId="10" fillId="6" borderId="14" xfId="0" applyFont="1" applyFill="1" applyBorder="1" applyAlignment="1">
      <alignment horizontal="center" vertical="center"/>
    </xf>
    <xf numFmtId="44" fontId="11" fillId="3" borderId="1" xfId="1" applyFont="1" applyFill="1" applyBorder="1" applyAlignment="1">
      <alignment vertical="center"/>
    </xf>
    <xf numFmtId="44" fontId="11" fillId="3" borderId="10" xfId="1" applyFont="1" applyFill="1" applyBorder="1" applyAlignment="1">
      <alignment vertical="center"/>
    </xf>
    <xf numFmtId="168" fontId="9" fillId="4" borderId="10" xfId="1" applyNumberFormat="1" applyFont="1" applyFill="1" applyBorder="1" applyAlignment="1">
      <alignment vertical="center"/>
    </xf>
    <xf numFmtId="168" fontId="11" fillId="3" borderId="10" xfId="1" applyNumberFormat="1" applyFont="1" applyFill="1" applyBorder="1" applyAlignment="1">
      <alignment vertical="center"/>
    </xf>
    <xf numFmtId="168" fontId="9" fillId="4" borderId="19" xfId="1" applyNumberFormat="1" applyFont="1" applyFill="1" applyBorder="1" applyAlignment="1">
      <alignment vertical="center"/>
    </xf>
    <xf numFmtId="0" fontId="12" fillId="0" borderId="0" xfId="0" applyFont="1" applyFill="1" applyAlignment="1"/>
    <xf numFmtId="0" fontId="10" fillId="6" borderId="11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vertical="center" wrapText="1"/>
    </xf>
    <xf numFmtId="44" fontId="11" fillId="3" borderId="20" xfId="1" applyFont="1" applyFill="1" applyBorder="1" applyAlignment="1">
      <alignment vertical="center"/>
    </xf>
    <xf numFmtId="168" fontId="11" fillId="3" borderId="21" xfId="1" applyNumberFormat="1" applyFont="1" applyFill="1" applyBorder="1" applyAlignment="1">
      <alignment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vertical="center" wrapText="1"/>
    </xf>
    <xf numFmtId="168" fontId="12" fillId="0" borderId="0" xfId="0" applyNumberFormat="1" applyFont="1" applyFill="1" applyAlignment="1"/>
    <xf numFmtId="168" fontId="9" fillId="4" borderId="10" xfId="0" applyNumberFormat="1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44" fontId="5" fillId="3" borderId="20" xfId="1" applyFont="1" applyFill="1" applyBorder="1" applyAlignment="1"/>
    <xf numFmtId="168" fontId="0" fillId="0" borderId="13" xfId="0" applyNumberFormat="1" applyFont="1" applyFill="1" applyBorder="1" applyAlignment="1"/>
    <xf numFmtId="0" fontId="13" fillId="6" borderId="22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justify" vertical="center" wrapText="1"/>
    </xf>
    <xf numFmtId="0" fontId="14" fillId="6" borderId="11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vertical="center" wrapText="1"/>
    </xf>
    <xf numFmtId="168" fontId="2" fillId="4" borderId="10" xfId="1" applyNumberFormat="1" applyFont="1" applyFill="1" applyBorder="1" applyAlignment="1">
      <alignment vertical="center"/>
    </xf>
    <xf numFmtId="168" fontId="5" fillId="3" borderId="10" xfId="1" applyNumberFormat="1" applyFont="1" applyFill="1" applyBorder="1" applyAlignment="1">
      <alignment vertical="center"/>
    </xf>
    <xf numFmtId="168" fontId="2" fillId="4" borderId="19" xfId="1" applyNumberFormat="1" applyFont="1" applyFill="1" applyBorder="1" applyAlignment="1">
      <alignment vertical="center"/>
    </xf>
    <xf numFmtId="0" fontId="15" fillId="7" borderId="1" xfId="0" applyFont="1" applyFill="1" applyBorder="1" applyAlignment="1">
      <alignment horizontal="center"/>
    </xf>
    <xf numFmtId="0" fontId="15" fillId="6" borderId="1" xfId="0" applyFont="1" applyFill="1" applyBorder="1"/>
    <xf numFmtId="164" fontId="15" fillId="0" borderId="1" xfId="0" applyNumberFormat="1" applyFont="1" applyBorder="1"/>
    <xf numFmtId="0" fontId="15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44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right" vertical="center"/>
    </xf>
    <xf numFmtId="0" fontId="9" fillId="4" borderId="17" xfId="0" applyFont="1" applyFill="1" applyBorder="1" applyAlignment="1">
      <alignment horizontal="right" vertical="center"/>
    </xf>
    <xf numFmtId="0" fontId="9" fillId="4" borderId="18" xfId="0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4" borderId="16" xfId="0" applyFont="1" applyFill="1" applyBorder="1" applyAlignment="1">
      <alignment horizontal="right" vertical="center"/>
    </xf>
    <xf numFmtId="0" fontId="2" fillId="4" borderId="17" xfId="0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right" vertical="center"/>
    </xf>
    <xf numFmtId="0" fontId="15" fillId="7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0" fillId="6" borderId="23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44" fontId="5" fillId="3" borderId="24" xfId="1" applyFont="1" applyFill="1" applyBorder="1" applyAlignment="1">
      <alignment horizontal="center"/>
    </xf>
    <xf numFmtId="44" fontId="5" fillId="3" borderId="26" xfId="1" applyFont="1" applyFill="1" applyBorder="1" applyAlignment="1">
      <alignment horizontal="center"/>
    </xf>
    <xf numFmtId="168" fontId="0" fillId="0" borderId="25" xfId="0" applyNumberFormat="1" applyFont="1" applyFill="1" applyBorder="1" applyAlignment="1">
      <alignment horizontal="center"/>
    </xf>
    <xf numFmtId="168" fontId="0" fillId="0" borderId="2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</cellXfs>
  <cellStyles count="6">
    <cellStyle name="Millares 2" xfId="2" xr:uid="{00000000-0005-0000-0000-000031000000}"/>
    <cellStyle name="Millares 2 2" xfId="3" xr:uid="{00000000-0005-0000-0000-000032000000}"/>
    <cellStyle name="Moneda" xfId="1" builtinId="4"/>
    <cellStyle name="Normal" xfId="0" builtinId="0"/>
    <cellStyle name="Normal 2" xfId="4" xr:uid="{00000000-0005-0000-0000-000033000000}"/>
    <cellStyle name="Normal 77" xfId="5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12"/>
  <sheetViews>
    <sheetView tabSelected="1" topLeftCell="A97" zoomScale="160" zoomScaleNormal="160" workbookViewId="0">
      <selection activeCell="G7" sqref="G7"/>
    </sheetView>
  </sheetViews>
  <sheetFormatPr baseColWidth="10" defaultColWidth="11" defaultRowHeight="15.75"/>
  <cols>
    <col min="1" max="1" width="7" customWidth="1"/>
    <col min="2" max="2" width="38.625" customWidth="1"/>
    <col min="3" max="3" width="12.75" customWidth="1"/>
    <col min="4" max="4" width="11.875" customWidth="1"/>
    <col min="5" max="5" width="16.125" customWidth="1"/>
    <col min="6" max="6" width="16" customWidth="1"/>
    <col min="7" max="7" width="16" style="4" customWidth="1"/>
    <col min="8" max="8" width="12.5" style="4" customWidth="1"/>
    <col min="9" max="81" width="11" style="4"/>
  </cols>
  <sheetData>
    <row r="1" spans="1:81" ht="15.75" customHeight="1">
      <c r="A1" s="115" t="s">
        <v>0</v>
      </c>
      <c r="B1" s="115"/>
      <c r="C1" s="115"/>
      <c r="D1" s="115"/>
      <c r="E1" s="115"/>
      <c r="F1" s="115"/>
    </row>
    <row r="2" spans="1:81">
      <c r="A2" s="115"/>
      <c r="B2" s="115"/>
      <c r="C2" s="115"/>
      <c r="D2" s="115"/>
      <c r="E2" s="115"/>
      <c r="F2" s="115"/>
    </row>
    <row r="3" spans="1:81">
      <c r="A3" s="65" t="s">
        <v>1</v>
      </c>
      <c r="B3" s="65"/>
      <c r="C3" s="65"/>
      <c r="D3" s="65"/>
      <c r="E3" s="65"/>
      <c r="F3" s="65"/>
    </row>
    <row r="4" spans="1:81">
      <c r="A4" s="66"/>
      <c r="B4" s="67"/>
      <c r="C4" s="67"/>
      <c r="D4" s="67"/>
      <c r="E4" s="67"/>
      <c r="F4" s="68"/>
    </row>
    <row r="5" spans="1:81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81" ht="15.75" customHeight="1">
      <c r="A6" s="5">
        <v>1</v>
      </c>
      <c r="B6" s="69"/>
      <c r="C6" s="69"/>
      <c r="D6" s="69"/>
      <c r="E6" s="70">
        <f>SUM(F7:F28)</f>
        <v>252079081</v>
      </c>
      <c r="F6" s="65"/>
    </row>
    <row r="7" spans="1:81" s="1" customFormat="1" ht="57" customHeight="1">
      <c r="A7" s="6">
        <v>1.1000000000000001</v>
      </c>
      <c r="B7" s="7" t="s">
        <v>8</v>
      </c>
      <c r="C7" s="8" t="s">
        <v>9</v>
      </c>
      <c r="D7" s="9">
        <v>2</v>
      </c>
      <c r="E7" s="10">
        <v>2843971</v>
      </c>
      <c r="F7" s="10">
        <f>+E7*D7</f>
        <v>5687942</v>
      </c>
      <c r="G7" s="2"/>
      <c r="H7" s="1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</row>
    <row r="8" spans="1:81" s="2" customFormat="1" ht="66.75" customHeight="1">
      <c r="A8" s="6">
        <v>1.2</v>
      </c>
      <c r="B8" s="7" t="s">
        <v>10</v>
      </c>
      <c r="C8" s="8" t="s">
        <v>9</v>
      </c>
      <c r="D8" s="9">
        <v>15</v>
      </c>
      <c r="E8" s="10">
        <v>1109828</v>
      </c>
      <c r="F8" s="10">
        <f>+E8*D8</f>
        <v>16647420</v>
      </c>
    </row>
    <row r="9" spans="1:81" s="3" customFormat="1" ht="42.75">
      <c r="A9" s="12">
        <v>1.3</v>
      </c>
      <c r="B9" s="13" t="s">
        <v>11</v>
      </c>
      <c r="C9" s="14" t="s">
        <v>9</v>
      </c>
      <c r="D9" s="15">
        <v>1</v>
      </c>
      <c r="E9" s="16">
        <v>1558975</v>
      </c>
      <c r="F9" s="16">
        <f t="shared" ref="F9:F14" si="0">+E9*D9</f>
        <v>1558975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</row>
    <row r="10" spans="1:81" s="3" customFormat="1" ht="42.75">
      <c r="A10" s="12">
        <v>1.4</v>
      </c>
      <c r="B10" s="13" t="s">
        <v>12</v>
      </c>
      <c r="C10" s="14" t="s">
        <v>9</v>
      </c>
      <c r="D10" s="15">
        <v>1</v>
      </c>
      <c r="E10" s="16">
        <v>1558975</v>
      </c>
      <c r="F10" s="16">
        <f t="shared" si="0"/>
        <v>1558975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</row>
    <row r="11" spans="1:81" s="4" customFormat="1" ht="28.5">
      <c r="A11" s="12">
        <v>1.5</v>
      </c>
      <c r="B11" s="13" t="s">
        <v>13</v>
      </c>
      <c r="C11" s="14" t="s">
        <v>9</v>
      </c>
      <c r="D11" s="15">
        <v>1</v>
      </c>
      <c r="E11" s="16">
        <v>923128</v>
      </c>
      <c r="F11" s="16">
        <f t="shared" si="0"/>
        <v>923128</v>
      </c>
    </row>
    <row r="12" spans="1:81" s="4" customFormat="1" ht="32.1" customHeight="1">
      <c r="A12" s="12">
        <v>1.6</v>
      </c>
      <c r="B12" s="13" t="s">
        <v>14</v>
      </c>
      <c r="C12" s="14" t="s">
        <v>15</v>
      </c>
      <c r="D12" s="15">
        <v>1</v>
      </c>
      <c r="E12" s="16">
        <v>979515</v>
      </c>
      <c r="F12" s="16">
        <f t="shared" si="0"/>
        <v>979515</v>
      </c>
      <c r="G12" s="17"/>
    </row>
    <row r="13" spans="1:81" s="4" customFormat="1" ht="57">
      <c r="A13" s="12">
        <v>1.7</v>
      </c>
      <c r="B13" s="13" t="s">
        <v>16</v>
      </c>
      <c r="C13" s="14" t="s">
        <v>17</v>
      </c>
      <c r="D13" s="15">
        <v>42</v>
      </c>
      <c r="E13" s="16">
        <v>184584</v>
      </c>
      <c r="F13" s="16">
        <f t="shared" si="0"/>
        <v>7752528</v>
      </c>
    </row>
    <row r="14" spans="1:81" s="2" customFormat="1" ht="42.75">
      <c r="A14" s="18">
        <v>1.8</v>
      </c>
      <c r="B14" s="19" t="s">
        <v>18</v>
      </c>
      <c r="C14" s="8" t="s">
        <v>17</v>
      </c>
      <c r="D14" s="9">
        <v>15</v>
      </c>
      <c r="E14" s="10">
        <v>361162</v>
      </c>
      <c r="F14" s="10">
        <f t="shared" si="0"/>
        <v>5417430</v>
      </c>
    </row>
    <row r="15" spans="1:81" s="4" customFormat="1" ht="45" customHeight="1">
      <c r="A15" s="18">
        <v>1.9</v>
      </c>
      <c r="B15" s="20" t="s">
        <v>19</v>
      </c>
      <c r="C15" s="14" t="s">
        <v>15</v>
      </c>
      <c r="D15" s="15">
        <v>4</v>
      </c>
      <c r="E15" s="16">
        <v>860012</v>
      </c>
      <c r="F15" s="16">
        <f t="shared" ref="F15:F16" si="1">+E15*D15</f>
        <v>3440048</v>
      </c>
    </row>
    <row r="16" spans="1:81" s="2" customFormat="1" ht="33" customHeight="1">
      <c r="A16" s="18">
        <v>1.1000000000000001</v>
      </c>
      <c r="B16" s="20" t="s">
        <v>20</v>
      </c>
      <c r="C16" s="8" t="s">
        <v>15</v>
      </c>
      <c r="D16" s="9">
        <v>50</v>
      </c>
      <c r="E16" s="10">
        <v>254236</v>
      </c>
      <c r="F16" s="10">
        <f t="shared" si="1"/>
        <v>12711800</v>
      </c>
    </row>
    <row r="17" spans="1:6" s="2" customFormat="1" ht="45.75" customHeight="1">
      <c r="A17" s="18">
        <v>1.1100000000000001</v>
      </c>
      <c r="B17" s="20" t="s">
        <v>21</v>
      </c>
      <c r="C17" s="8" t="s">
        <v>15</v>
      </c>
      <c r="D17" s="9">
        <v>42</v>
      </c>
      <c r="E17" s="10">
        <v>142885</v>
      </c>
      <c r="F17" s="10">
        <f t="shared" ref="F17:F18" si="2">E17*D17</f>
        <v>6001170</v>
      </c>
    </row>
    <row r="18" spans="1:6" s="2" customFormat="1" ht="45" customHeight="1">
      <c r="A18" s="18">
        <v>1.1200000000000001</v>
      </c>
      <c r="B18" s="20" t="s">
        <v>22</v>
      </c>
      <c r="C18" s="8" t="s">
        <v>17</v>
      </c>
      <c r="D18" s="9">
        <v>350</v>
      </c>
      <c r="E18" s="10">
        <v>101850</v>
      </c>
      <c r="F18" s="10">
        <f t="shared" si="2"/>
        <v>35647500</v>
      </c>
    </row>
    <row r="19" spans="1:6" s="2" customFormat="1" ht="28.5">
      <c r="A19" s="18">
        <v>1.1299999999999999</v>
      </c>
      <c r="B19" s="20" t="s">
        <v>23</v>
      </c>
      <c r="C19" s="8" t="s">
        <v>15</v>
      </c>
      <c r="D19" s="9">
        <v>1</v>
      </c>
      <c r="E19" s="10">
        <v>5954179</v>
      </c>
      <c r="F19" s="10">
        <f>E19*D19</f>
        <v>5954179</v>
      </c>
    </row>
    <row r="20" spans="1:6" s="2" customFormat="1" ht="30" customHeight="1">
      <c r="A20" s="18">
        <v>1.1399999999999999</v>
      </c>
      <c r="B20" s="20" t="s">
        <v>24</v>
      </c>
      <c r="C20" s="8" t="s">
        <v>15</v>
      </c>
      <c r="D20" s="9">
        <v>3</v>
      </c>
      <c r="E20" s="10">
        <v>4243699</v>
      </c>
      <c r="F20" s="10">
        <f>E20*D20</f>
        <v>12731097</v>
      </c>
    </row>
    <row r="21" spans="1:6" s="2" customFormat="1" ht="30" customHeight="1">
      <c r="A21" s="18">
        <v>1.1499999999999999</v>
      </c>
      <c r="B21" s="20" t="s">
        <v>25</v>
      </c>
      <c r="C21" s="8" t="s">
        <v>15</v>
      </c>
      <c r="D21" s="9">
        <v>3</v>
      </c>
      <c r="E21" s="10">
        <v>3003247</v>
      </c>
      <c r="F21" s="10">
        <f>E21*D21</f>
        <v>9009741</v>
      </c>
    </row>
    <row r="22" spans="1:6" s="2" customFormat="1" ht="57">
      <c r="A22" s="18">
        <v>1.1599999999999999</v>
      </c>
      <c r="B22" s="20" t="s">
        <v>26</v>
      </c>
      <c r="C22" s="8" t="s">
        <v>15</v>
      </c>
      <c r="D22" s="9">
        <v>1</v>
      </c>
      <c r="E22" s="10">
        <v>4106298</v>
      </c>
      <c r="F22" s="10">
        <f>E22*D22</f>
        <v>4106298</v>
      </c>
    </row>
    <row r="23" spans="1:6" s="2" customFormat="1" ht="42.75">
      <c r="A23" s="18">
        <v>1.17</v>
      </c>
      <c r="B23" s="20" t="s">
        <v>27</v>
      </c>
      <c r="C23" s="8" t="s">
        <v>15</v>
      </c>
      <c r="D23" s="9">
        <v>3</v>
      </c>
      <c r="E23" s="10">
        <v>3371418</v>
      </c>
      <c r="F23" s="10">
        <f t="shared" ref="F23" si="3">E23*D23</f>
        <v>10114254</v>
      </c>
    </row>
    <row r="24" spans="1:6" s="2" customFormat="1" ht="31.5">
      <c r="A24" s="18">
        <v>1.18</v>
      </c>
      <c r="B24" s="21" t="s">
        <v>28</v>
      </c>
      <c r="C24" s="8" t="s">
        <v>15</v>
      </c>
      <c r="D24" s="9">
        <v>6</v>
      </c>
      <c r="E24" s="10">
        <v>1416978</v>
      </c>
      <c r="F24" s="10">
        <f>D24*E24</f>
        <v>8501868</v>
      </c>
    </row>
    <row r="25" spans="1:6" s="2" customFormat="1" ht="47.25">
      <c r="A25" s="18">
        <v>1.19</v>
      </c>
      <c r="B25" s="21" t="s">
        <v>29</v>
      </c>
      <c r="C25" s="8" t="s">
        <v>17</v>
      </c>
      <c r="D25" s="9">
        <v>72</v>
      </c>
      <c r="E25" s="10">
        <v>64319</v>
      </c>
      <c r="F25" s="10">
        <f>D25*E25</f>
        <v>4630968</v>
      </c>
    </row>
    <row r="26" spans="1:6" s="2" customFormat="1" ht="47.25">
      <c r="A26" s="18">
        <v>1.2</v>
      </c>
      <c r="B26" s="22" t="s">
        <v>30</v>
      </c>
      <c r="C26" s="8" t="s">
        <v>15</v>
      </c>
      <c r="D26" s="9">
        <v>18</v>
      </c>
      <c r="E26" s="10">
        <v>4527920</v>
      </c>
      <c r="F26" s="10">
        <f>D26*E26</f>
        <v>81502560</v>
      </c>
    </row>
    <row r="27" spans="1:6" s="2" customFormat="1" ht="63">
      <c r="A27" s="18">
        <v>1.21</v>
      </c>
      <c r="B27" s="23" t="s">
        <v>31</v>
      </c>
      <c r="C27" s="8" t="s">
        <v>15</v>
      </c>
      <c r="D27" s="9">
        <v>10</v>
      </c>
      <c r="E27" s="10">
        <v>1252720</v>
      </c>
      <c r="F27" s="10">
        <f>D27*E27</f>
        <v>12527200</v>
      </c>
    </row>
    <row r="28" spans="1:6" s="2" customFormat="1" ht="47.25">
      <c r="A28" s="18">
        <v>1.22</v>
      </c>
      <c r="B28" s="23" t="s">
        <v>32</v>
      </c>
      <c r="C28" s="8" t="s">
        <v>15</v>
      </c>
      <c r="D28" s="9">
        <v>1</v>
      </c>
      <c r="E28" s="10">
        <v>4674485</v>
      </c>
      <c r="F28" s="10">
        <f>D28*E28</f>
        <v>4674485</v>
      </c>
    </row>
    <row r="29" spans="1:6" s="2" customFormat="1">
      <c r="A29" s="71" t="s">
        <v>33</v>
      </c>
      <c r="B29" s="72"/>
      <c r="C29" s="72"/>
      <c r="D29" s="72"/>
      <c r="E29" s="73"/>
      <c r="F29" s="24">
        <f>+E6</f>
        <v>252079081</v>
      </c>
    </row>
    <row r="30" spans="1:6" s="2" customFormat="1">
      <c r="A30" s="74" t="s">
        <v>34</v>
      </c>
      <c r="B30" s="75"/>
      <c r="C30" s="75"/>
      <c r="D30" s="75"/>
      <c r="E30" s="76"/>
      <c r="F30" s="25">
        <f>+F29*20%</f>
        <v>50415816.200000003</v>
      </c>
    </row>
    <row r="31" spans="1:6" s="2" customFormat="1">
      <c r="A31" s="74" t="s">
        <v>35</v>
      </c>
      <c r="B31" s="75"/>
      <c r="C31" s="75"/>
      <c r="D31" s="75"/>
      <c r="E31" s="76"/>
      <c r="F31" s="25">
        <f>+F29*1%</f>
        <v>2520790.81</v>
      </c>
    </row>
    <row r="32" spans="1:6" s="2" customFormat="1">
      <c r="A32" s="74" t="s">
        <v>36</v>
      </c>
      <c r="B32" s="75"/>
      <c r="C32" s="75"/>
      <c r="D32" s="75"/>
      <c r="E32" s="76"/>
      <c r="F32" s="25">
        <f>+F29*5%</f>
        <v>12603954.050000001</v>
      </c>
    </row>
    <row r="33" spans="1:81" s="2" customFormat="1">
      <c r="A33" s="74" t="s">
        <v>37</v>
      </c>
      <c r="B33" s="75"/>
      <c r="C33" s="75"/>
      <c r="D33" s="75"/>
      <c r="E33" s="76"/>
      <c r="F33" s="25">
        <f>F32*19%</f>
        <v>2394751.2695000004</v>
      </c>
    </row>
    <row r="34" spans="1:81" s="2" customFormat="1">
      <c r="A34" s="71" t="s">
        <v>38</v>
      </c>
      <c r="B34" s="72"/>
      <c r="C34" s="72"/>
      <c r="D34" s="72"/>
      <c r="E34" s="73"/>
      <c r="F34" s="24">
        <f>ROUND(F30+F31+F32+F33,0)</f>
        <v>67935312</v>
      </c>
    </row>
    <row r="35" spans="1:81" s="2" customFormat="1">
      <c r="A35" s="71" t="s">
        <v>39</v>
      </c>
      <c r="B35" s="72"/>
      <c r="C35" s="72"/>
      <c r="D35" s="72"/>
      <c r="E35" s="73"/>
      <c r="F35" s="24">
        <f>+F29+F34</f>
        <v>320014393</v>
      </c>
    </row>
    <row r="36" spans="1:81" s="2" customFormat="1">
      <c r="A36" s="77"/>
      <c r="B36" s="78"/>
      <c r="C36" s="78"/>
      <c r="D36" s="78"/>
      <c r="E36" s="78"/>
      <c r="F36" s="79"/>
    </row>
    <row r="37" spans="1:81" s="2" customFormat="1">
      <c r="A37" s="115" t="s">
        <v>0</v>
      </c>
      <c r="B37" s="115"/>
      <c r="C37" s="115"/>
      <c r="D37" s="115"/>
      <c r="E37" s="115"/>
      <c r="F37" s="115"/>
    </row>
    <row r="38" spans="1:81" s="2" customFormat="1">
      <c r="A38" s="115"/>
      <c r="B38" s="115"/>
      <c r="C38" s="115"/>
      <c r="D38" s="115"/>
      <c r="E38" s="115"/>
      <c r="F38" s="115"/>
    </row>
    <row r="39" spans="1:81" s="2" customFormat="1">
      <c r="A39" s="65" t="s">
        <v>40</v>
      </c>
      <c r="B39" s="65"/>
      <c r="C39" s="65"/>
      <c r="D39" s="65"/>
      <c r="E39" s="65"/>
      <c r="F39" s="65"/>
    </row>
    <row r="40" spans="1:81" s="2" customFormat="1">
      <c r="A40" s="5" t="s">
        <v>2</v>
      </c>
      <c r="B40" s="5" t="s">
        <v>3</v>
      </c>
      <c r="C40" s="5" t="s">
        <v>4</v>
      </c>
      <c r="D40" s="5" t="s">
        <v>5</v>
      </c>
      <c r="E40" s="5" t="s">
        <v>6</v>
      </c>
      <c r="F40" s="5" t="s">
        <v>7</v>
      </c>
    </row>
    <row r="41" spans="1:81" s="3" customFormat="1" ht="61.5" customHeight="1">
      <c r="A41" s="26">
        <v>2.1</v>
      </c>
      <c r="B41" s="20" t="s">
        <v>41</v>
      </c>
      <c r="C41" s="14" t="s">
        <v>15</v>
      </c>
      <c r="D41" s="15">
        <v>1</v>
      </c>
      <c r="E41" s="16">
        <v>1558975</v>
      </c>
      <c r="F41" s="16">
        <f t="shared" ref="F41" si="4">E41*D41</f>
        <v>1558975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3" customFormat="1" ht="65.25" customHeight="1">
      <c r="A42" s="27">
        <v>2.2000000000000002</v>
      </c>
      <c r="B42" s="20" t="s">
        <v>42</v>
      </c>
      <c r="C42" s="8" t="s">
        <v>43</v>
      </c>
      <c r="D42" s="9">
        <v>6</v>
      </c>
      <c r="E42" s="10">
        <v>487890</v>
      </c>
      <c r="F42" s="10">
        <f>D42*E42</f>
        <v>2927340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3" customFormat="1" ht="37.5" customHeight="1">
      <c r="A43" s="27">
        <v>2.2999999999999998</v>
      </c>
      <c r="B43" s="20" t="s">
        <v>44</v>
      </c>
      <c r="C43" s="8" t="s">
        <v>15</v>
      </c>
      <c r="D43" s="9">
        <v>1</v>
      </c>
      <c r="E43" s="10">
        <v>1102668</v>
      </c>
      <c r="F43" s="10">
        <f>D43*E43</f>
        <v>1102668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</row>
    <row r="44" spans="1:81" s="3" customFormat="1" ht="37.5" customHeight="1">
      <c r="A44" s="71" t="s">
        <v>33</v>
      </c>
      <c r="B44" s="72"/>
      <c r="C44" s="72"/>
      <c r="D44" s="72"/>
      <c r="E44" s="73"/>
      <c r="F44" s="24">
        <f>+F43+F42+F41</f>
        <v>5588983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3" customFormat="1" ht="18" customHeight="1">
      <c r="A45" s="74" t="s">
        <v>34</v>
      </c>
      <c r="B45" s="75"/>
      <c r="C45" s="75"/>
      <c r="D45" s="75"/>
      <c r="E45" s="76"/>
      <c r="F45" s="25">
        <f>+F44*20%</f>
        <v>1117796.6000000001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3" customFormat="1" ht="21" customHeight="1">
      <c r="A46" s="74" t="s">
        <v>35</v>
      </c>
      <c r="B46" s="75"/>
      <c r="C46" s="75"/>
      <c r="D46" s="75"/>
      <c r="E46" s="76"/>
      <c r="F46" s="25">
        <f>+F44*1%</f>
        <v>55889.83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3" customFormat="1" ht="15.95" customHeight="1">
      <c r="A47" s="74" t="s">
        <v>36</v>
      </c>
      <c r="B47" s="75"/>
      <c r="C47" s="75"/>
      <c r="D47" s="75"/>
      <c r="E47" s="76"/>
      <c r="F47" s="25">
        <f>+F44*5%</f>
        <v>279449.15000000002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</row>
    <row r="48" spans="1:81" s="3" customFormat="1" ht="12.95" customHeight="1">
      <c r="A48" s="74" t="s">
        <v>37</v>
      </c>
      <c r="B48" s="75"/>
      <c r="C48" s="75"/>
      <c r="D48" s="75"/>
      <c r="E48" s="76"/>
      <c r="F48" s="25">
        <f>F47*19%</f>
        <v>53095.338499999998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</row>
    <row r="49" spans="1:81" s="3" customFormat="1" ht="21.95" customHeight="1">
      <c r="A49" s="71" t="s">
        <v>38</v>
      </c>
      <c r="B49" s="72"/>
      <c r="C49" s="72"/>
      <c r="D49" s="72"/>
      <c r="E49" s="73"/>
      <c r="F49" s="24">
        <f>ROUND(F45+F46+F47+F48,0)</f>
        <v>1506231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</row>
    <row r="50" spans="1:81" s="3" customFormat="1" ht="17.100000000000001" customHeight="1">
      <c r="A50" s="71" t="s">
        <v>39</v>
      </c>
      <c r="B50" s="72"/>
      <c r="C50" s="72"/>
      <c r="D50" s="72"/>
      <c r="E50" s="73"/>
      <c r="F50" s="24">
        <f>+F44+F49</f>
        <v>7095214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</row>
    <row r="51" spans="1:81" s="3" customFormat="1" ht="17.100000000000001" customHeight="1">
      <c r="A51" s="80"/>
      <c r="B51" s="81"/>
      <c r="C51" s="81"/>
      <c r="D51" s="81"/>
      <c r="E51" s="81"/>
      <c r="F51" s="82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</row>
    <row r="52" spans="1:81" s="3" customFormat="1" ht="17.100000000000001" customHeight="1">
      <c r="A52" s="115" t="s">
        <v>0</v>
      </c>
      <c r="B52" s="115"/>
      <c r="C52" s="115"/>
      <c r="D52" s="115"/>
      <c r="E52" s="115"/>
      <c r="F52" s="11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</row>
    <row r="53" spans="1:81" s="3" customFormat="1" ht="17.100000000000001" customHeight="1">
      <c r="A53" s="115"/>
      <c r="B53" s="115"/>
      <c r="C53" s="115"/>
      <c r="D53" s="115"/>
      <c r="E53" s="115"/>
      <c r="F53" s="11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</row>
    <row r="54" spans="1:81" s="3" customFormat="1" ht="17.100000000000001" customHeight="1">
      <c r="A54" s="65" t="s">
        <v>40</v>
      </c>
      <c r="B54" s="65"/>
      <c r="C54" s="65"/>
      <c r="D54" s="65"/>
      <c r="E54" s="65"/>
      <c r="F54" s="6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</row>
    <row r="55" spans="1:81" s="3" customFormat="1" ht="21" customHeight="1">
      <c r="A55" s="5" t="s">
        <v>2</v>
      </c>
      <c r="B55" s="5" t="s">
        <v>3</v>
      </c>
      <c r="C55" s="5" t="s">
        <v>4</v>
      </c>
      <c r="D55" s="5" t="s">
        <v>5</v>
      </c>
      <c r="E55" s="5" t="s">
        <v>6</v>
      </c>
      <c r="F55" s="5" t="s">
        <v>7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</row>
    <row r="56" spans="1:81" s="4" customFormat="1" ht="57">
      <c r="A56" s="26">
        <v>3.1</v>
      </c>
      <c r="B56" s="20" t="s">
        <v>45</v>
      </c>
      <c r="C56" s="14" t="s">
        <v>15</v>
      </c>
      <c r="D56" s="15">
        <v>1</v>
      </c>
      <c r="E56" s="16">
        <v>1558975</v>
      </c>
      <c r="F56" s="16">
        <f>E56*D56</f>
        <v>1558975</v>
      </c>
    </row>
    <row r="57" spans="1:81" s="4" customFormat="1" ht="42.75">
      <c r="A57" s="26">
        <v>3.2</v>
      </c>
      <c r="B57" s="20" t="s">
        <v>46</v>
      </c>
      <c r="C57" s="14" t="s">
        <v>17</v>
      </c>
      <c r="D57" s="15">
        <v>216</v>
      </c>
      <c r="E57" s="10">
        <v>19365</v>
      </c>
      <c r="F57" s="16">
        <f>E57*D57</f>
        <v>4182840</v>
      </c>
    </row>
    <row r="58" spans="1:81" s="4" customFormat="1" ht="57.75" customHeight="1">
      <c r="A58" s="26">
        <v>3.3</v>
      </c>
      <c r="B58" s="20" t="s">
        <v>47</v>
      </c>
      <c r="C58" s="14" t="s">
        <v>15</v>
      </c>
      <c r="D58" s="9">
        <v>90</v>
      </c>
      <c r="E58" s="10">
        <v>437266</v>
      </c>
      <c r="F58" s="10">
        <f>E58*D58</f>
        <v>39353940</v>
      </c>
    </row>
    <row r="59" spans="1:81" s="4" customFormat="1" ht="49.5" customHeight="1">
      <c r="A59" s="27">
        <v>3.4</v>
      </c>
      <c r="B59" s="20" t="s">
        <v>48</v>
      </c>
      <c r="C59" s="8" t="s">
        <v>15</v>
      </c>
      <c r="D59" s="9">
        <v>2</v>
      </c>
      <c r="E59" s="10">
        <v>397040</v>
      </c>
      <c r="F59" s="10">
        <f>D59*E59</f>
        <v>794080</v>
      </c>
    </row>
    <row r="60" spans="1:81" s="4" customFormat="1" ht="111" customHeight="1">
      <c r="A60" s="27">
        <v>3.5</v>
      </c>
      <c r="B60" s="20" t="s">
        <v>49</v>
      </c>
      <c r="C60" s="8" t="s">
        <v>50</v>
      </c>
      <c r="D60" s="9">
        <v>2</v>
      </c>
      <c r="E60" s="10">
        <v>3004270</v>
      </c>
      <c r="F60" s="10">
        <f t="shared" ref="F60" si="5">E60*D60</f>
        <v>6008540</v>
      </c>
    </row>
    <row r="61" spans="1:81">
      <c r="A61" s="71" t="s">
        <v>51</v>
      </c>
      <c r="B61" s="72"/>
      <c r="C61" s="72"/>
      <c r="D61" s="72"/>
      <c r="E61" s="73"/>
      <c r="F61" s="28">
        <f>+F60+F59+F58+F57+F56</f>
        <v>51898375</v>
      </c>
      <c r="G61" s="17"/>
    </row>
    <row r="63" spans="1:81">
      <c r="A63" s="71" t="s">
        <v>33</v>
      </c>
      <c r="B63" s="72"/>
      <c r="C63" s="72"/>
      <c r="D63" s="72"/>
      <c r="E63" s="73"/>
      <c r="F63" s="24">
        <f>F61</f>
        <v>51898375</v>
      </c>
    </row>
    <row r="64" spans="1:81">
      <c r="A64" s="74" t="s">
        <v>34</v>
      </c>
      <c r="B64" s="75"/>
      <c r="C64" s="75"/>
      <c r="D64" s="75"/>
      <c r="E64" s="76"/>
      <c r="F64" s="25">
        <f>+F63*20%</f>
        <v>10379675</v>
      </c>
    </row>
    <row r="65" spans="1:81">
      <c r="A65" s="74" t="s">
        <v>35</v>
      </c>
      <c r="B65" s="75"/>
      <c r="C65" s="75"/>
      <c r="D65" s="75"/>
      <c r="E65" s="76"/>
      <c r="F65" s="25">
        <f>+F63*1%</f>
        <v>518983.75</v>
      </c>
    </row>
    <row r="66" spans="1:81">
      <c r="A66" s="74" t="s">
        <v>36</v>
      </c>
      <c r="B66" s="75"/>
      <c r="C66" s="75"/>
      <c r="D66" s="75"/>
      <c r="E66" s="76"/>
      <c r="F66" s="25">
        <f>+F63*5%</f>
        <v>2594918.75</v>
      </c>
    </row>
    <row r="67" spans="1:81">
      <c r="A67" s="74" t="s">
        <v>37</v>
      </c>
      <c r="B67" s="75"/>
      <c r="C67" s="75"/>
      <c r="D67" s="75"/>
      <c r="E67" s="76"/>
      <c r="F67" s="25">
        <f>F66*19%</f>
        <v>493034.5625</v>
      </c>
    </row>
    <row r="68" spans="1:81">
      <c r="A68" s="71" t="s">
        <v>38</v>
      </c>
      <c r="B68" s="72"/>
      <c r="C68" s="72"/>
      <c r="D68" s="72"/>
      <c r="E68" s="73"/>
      <c r="F68" s="24">
        <f>ROUND(F64+F65+F66+F67,0)</f>
        <v>13986612</v>
      </c>
    </row>
    <row r="69" spans="1:81">
      <c r="A69" s="71" t="s">
        <v>39</v>
      </c>
      <c r="B69" s="72"/>
      <c r="C69" s="72"/>
      <c r="D69" s="72"/>
      <c r="E69" s="73"/>
      <c r="F69" s="24">
        <f>+F63+F68</f>
        <v>65884987</v>
      </c>
    </row>
    <row r="70" spans="1:81">
      <c r="H70" s="17"/>
    </row>
    <row r="71" spans="1:81">
      <c r="CB71"/>
      <c r="CC71"/>
    </row>
    <row r="72" spans="1:81">
      <c r="A72" s="83" t="s">
        <v>52</v>
      </c>
      <c r="B72" s="84"/>
      <c r="C72" s="84"/>
      <c r="D72" s="84"/>
      <c r="E72" s="84"/>
      <c r="F72" s="85"/>
      <c r="CB72"/>
      <c r="CC72"/>
    </row>
    <row r="73" spans="1:81">
      <c r="A73" s="29" t="s">
        <v>2</v>
      </c>
      <c r="B73" s="30" t="s">
        <v>3</v>
      </c>
      <c r="C73" s="30" t="s">
        <v>4</v>
      </c>
      <c r="D73" s="30" t="s">
        <v>5</v>
      </c>
      <c r="E73" s="31" t="s">
        <v>6</v>
      </c>
      <c r="F73" s="32" t="s">
        <v>7</v>
      </c>
    </row>
    <row r="74" spans="1:81">
      <c r="A74" s="33">
        <v>4</v>
      </c>
      <c r="B74" s="86"/>
      <c r="C74" s="87"/>
      <c r="D74" s="87"/>
      <c r="E74" s="87"/>
      <c r="F74" s="88"/>
    </row>
    <row r="75" spans="1:81" ht="63.75">
      <c r="A75" s="34">
        <v>4.0999999999999996</v>
      </c>
      <c r="B75" s="35" t="s">
        <v>53</v>
      </c>
      <c r="C75" s="36" t="s">
        <v>9</v>
      </c>
      <c r="D75" s="36">
        <v>1</v>
      </c>
      <c r="E75" s="37">
        <v>41441940</v>
      </c>
      <c r="F75" s="38">
        <v>41441940</v>
      </c>
    </row>
    <row r="76" spans="1:81" ht="25.5">
      <c r="A76" s="34">
        <v>4.2</v>
      </c>
      <c r="B76" s="35" t="s">
        <v>54</v>
      </c>
      <c r="C76" s="36" t="s">
        <v>9</v>
      </c>
      <c r="D76" s="36">
        <v>1</v>
      </c>
      <c r="E76" s="37">
        <v>7817474</v>
      </c>
      <c r="F76" s="38">
        <v>7817474</v>
      </c>
    </row>
    <row r="77" spans="1:81" ht="25.5">
      <c r="A77" s="34">
        <v>4.3</v>
      </c>
      <c r="B77" s="35" t="s">
        <v>55</v>
      </c>
      <c r="C77" s="36" t="s">
        <v>9</v>
      </c>
      <c r="D77" s="36">
        <v>1</v>
      </c>
      <c r="E77" s="37">
        <v>16597525</v>
      </c>
      <c r="F77" s="38">
        <v>16597525</v>
      </c>
    </row>
    <row r="78" spans="1:81">
      <c r="A78" s="89" t="s">
        <v>51</v>
      </c>
      <c r="B78" s="90"/>
      <c r="C78" s="90"/>
      <c r="D78" s="90"/>
      <c r="E78" s="91"/>
      <c r="F78" s="39">
        <v>65856939</v>
      </c>
    </row>
    <row r="79" spans="1:81">
      <c r="A79" s="92" t="s">
        <v>56</v>
      </c>
      <c r="B79" s="93"/>
      <c r="C79" s="93"/>
      <c r="D79" s="93"/>
      <c r="E79" s="94"/>
      <c r="F79" s="40">
        <v>12512818.41</v>
      </c>
    </row>
    <row r="80" spans="1:81">
      <c r="A80" s="95" t="s">
        <v>57</v>
      </c>
      <c r="B80" s="96"/>
      <c r="C80" s="96"/>
      <c r="D80" s="96"/>
      <c r="E80" s="97"/>
      <c r="F80" s="41">
        <v>78369757.409999996</v>
      </c>
    </row>
    <row r="81" spans="1:6">
      <c r="A81" s="42"/>
      <c r="B81" s="42"/>
      <c r="C81" s="42"/>
      <c r="D81" s="42"/>
      <c r="E81" s="42"/>
      <c r="F81" s="42"/>
    </row>
    <row r="82" spans="1:6">
      <c r="A82" s="83" t="s">
        <v>58</v>
      </c>
      <c r="B82" s="84"/>
      <c r="C82" s="84"/>
      <c r="D82" s="84"/>
      <c r="E82" s="84"/>
      <c r="F82" s="85"/>
    </row>
    <row r="83" spans="1:6">
      <c r="A83" s="29" t="s">
        <v>2</v>
      </c>
      <c r="B83" s="30" t="s">
        <v>3</v>
      </c>
      <c r="C83" s="30" t="s">
        <v>4</v>
      </c>
      <c r="D83" s="30" t="s">
        <v>5</v>
      </c>
      <c r="E83" s="31" t="s">
        <v>6</v>
      </c>
      <c r="F83" s="32" t="s">
        <v>7</v>
      </c>
    </row>
    <row r="84" spans="1:6" ht="25.5">
      <c r="A84" s="43">
        <v>5</v>
      </c>
      <c r="B84" s="44" t="s">
        <v>59</v>
      </c>
      <c r="C84" s="36" t="s">
        <v>9</v>
      </c>
      <c r="D84" s="36">
        <v>1</v>
      </c>
      <c r="E84" s="45">
        <v>16868400</v>
      </c>
      <c r="F84" s="46">
        <v>16868400</v>
      </c>
    </row>
    <row r="85" spans="1:6" ht="25.5">
      <c r="A85" s="43" t="s">
        <v>60</v>
      </c>
      <c r="B85" s="44" t="s">
        <v>61</v>
      </c>
      <c r="C85" s="36" t="s">
        <v>9</v>
      </c>
      <c r="D85" s="36">
        <v>1</v>
      </c>
      <c r="E85" s="37">
        <v>60437500</v>
      </c>
      <c r="F85" s="40">
        <v>60437500</v>
      </c>
    </row>
    <row r="86" spans="1:6">
      <c r="A86" s="89" t="s">
        <v>51</v>
      </c>
      <c r="B86" s="90"/>
      <c r="C86" s="90"/>
      <c r="D86" s="90"/>
      <c r="E86" s="91"/>
      <c r="F86" s="39">
        <v>77305900</v>
      </c>
    </row>
    <row r="87" spans="1:6">
      <c r="A87" s="92" t="s">
        <v>56</v>
      </c>
      <c r="B87" s="93"/>
      <c r="C87" s="93"/>
      <c r="D87" s="93"/>
      <c r="E87" s="94"/>
      <c r="F87" s="40">
        <v>14688121</v>
      </c>
    </row>
    <row r="88" spans="1:6">
      <c r="A88" s="95" t="s">
        <v>57</v>
      </c>
      <c r="B88" s="96"/>
      <c r="C88" s="96"/>
      <c r="D88" s="96"/>
      <c r="E88" s="97"/>
      <c r="F88" s="41">
        <v>91994021</v>
      </c>
    </row>
    <row r="89" spans="1:6">
      <c r="A89" s="47"/>
      <c r="B89" s="48"/>
      <c r="C89" s="47"/>
      <c r="D89" s="47"/>
      <c r="E89" s="42"/>
      <c r="F89" s="49"/>
    </row>
    <row r="90" spans="1:6">
      <c r="A90" s="83" t="s">
        <v>62</v>
      </c>
      <c r="B90" s="84"/>
      <c r="C90" s="84"/>
      <c r="D90" s="84"/>
      <c r="E90" s="84"/>
      <c r="F90" s="85"/>
    </row>
    <row r="91" spans="1:6">
      <c r="A91" s="29" t="s">
        <v>2</v>
      </c>
      <c r="B91" s="30" t="s">
        <v>3</v>
      </c>
      <c r="C91" s="30" t="s">
        <v>4</v>
      </c>
      <c r="D91" s="30" t="s">
        <v>5</v>
      </c>
      <c r="E91" s="31" t="s">
        <v>6</v>
      </c>
      <c r="F91" s="50" t="s">
        <v>7</v>
      </c>
    </row>
    <row r="92" spans="1:6" ht="25.5">
      <c r="A92" s="51">
        <v>6</v>
      </c>
      <c r="B92" s="44" t="s">
        <v>63</v>
      </c>
      <c r="C92" s="36" t="s">
        <v>9</v>
      </c>
      <c r="D92" s="36">
        <v>1</v>
      </c>
      <c r="E92" s="52">
        <v>17035000</v>
      </c>
      <c r="F92" s="53">
        <v>17035000</v>
      </c>
    </row>
    <row r="93" spans="1:6" ht="28.5">
      <c r="A93" s="54" t="s">
        <v>64</v>
      </c>
      <c r="B93" s="55" t="s">
        <v>65</v>
      </c>
      <c r="C93" s="107" t="s">
        <v>9</v>
      </c>
      <c r="D93" s="109">
        <v>20</v>
      </c>
      <c r="E93" s="111">
        <v>687815</v>
      </c>
      <c r="F93" s="113">
        <v>13756300</v>
      </c>
    </row>
    <row r="94" spans="1:6">
      <c r="A94" s="56"/>
      <c r="B94" s="57"/>
      <c r="C94" s="108"/>
      <c r="D94" s="110"/>
      <c r="E94" s="112"/>
      <c r="F94" s="114"/>
    </row>
    <row r="95" spans="1:6">
      <c r="A95" s="98" t="s">
        <v>51</v>
      </c>
      <c r="B95" s="72"/>
      <c r="C95" s="72"/>
      <c r="D95" s="72"/>
      <c r="E95" s="73"/>
      <c r="F95" s="58">
        <v>30791300</v>
      </c>
    </row>
    <row r="96" spans="1:6">
      <c r="A96" s="99" t="s">
        <v>56</v>
      </c>
      <c r="B96" s="100"/>
      <c r="C96" s="100"/>
      <c r="D96" s="100"/>
      <c r="E96" s="101"/>
      <c r="F96" s="59">
        <v>5850347</v>
      </c>
    </row>
    <row r="97" spans="1:6">
      <c r="A97" s="102" t="s">
        <v>57</v>
      </c>
      <c r="B97" s="103"/>
      <c r="C97" s="103"/>
      <c r="D97" s="103"/>
      <c r="E97" s="104"/>
      <c r="F97" s="60">
        <v>36641647</v>
      </c>
    </row>
    <row r="100" spans="1:6">
      <c r="B100" s="105" t="s">
        <v>66</v>
      </c>
      <c r="C100" s="105"/>
    </row>
    <row r="101" spans="1:6">
      <c r="B101" s="62" t="s">
        <v>67</v>
      </c>
      <c r="C101" s="63">
        <f>+F35</f>
        <v>320014393</v>
      </c>
    </row>
    <row r="102" spans="1:6">
      <c r="B102" s="62" t="s">
        <v>68</v>
      </c>
      <c r="C102" s="63">
        <f>+F50</f>
        <v>7095214</v>
      </c>
    </row>
    <row r="103" spans="1:6">
      <c r="B103" s="62" t="s">
        <v>69</v>
      </c>
      <c r="C103" s="63">
        <f>+F69</f>
        <v>65884987</v>
      </c>
    </row>
    <row r="104" spans="1:6">
      <c r="B104" s="64" t="s">
        <v>70</v>
      </c>
      <c r="C104" s="63">
        <f>+C103+C102+C101</f>
        <v>392994594</v>
      </c>
    </row>
    <row r="105" spans="1:6">
      <c r="B105" s="106"/>
      <c r="C105" s="106"/>
    </row>
    <row r="106" spans="1:6">
      <c r="B106" s="105" t="s">
        <v>71</v>
      </c>
      <c r="C106" s="105"/>
    </row>
    <row r="107" spans="1:6">
      <c r="B107" s="62" t="s">
        <v>67</v>
      </c>
      <c r="C107" s="63">
        <f>+F80</f>
        <v>78369757.409999996</v>
      </c>
    </row>
    <row r="108" spans="1:6">
      <c r="B108" s="62" t="s">
        <v>68</v>
      </c>
      <c r="C108" s="63">
        <f>+F88</f>
        <v>91994021</v>
      </c>
    </row>
    <row r="109" spans="1:6">
      <c r="B109" s="62" t="s">
        <v>69</v>
      </c>
      <c r="C109" s="63">
        <f>+F97</f>
        <v>36641647</v>
      </c>
    </row>
    <row r="110" spans="1:6">
      <c r="B110" s="64" t="s">
        <v>72</v>
      </c>
      <c r="C110" s="63">
        <v>207005425</v>
      </c>
    </row>
    <row r="111" spans="1:6">
      <c r="B111" s="106"/>
      <c r="C111" s="106"/>
    </row>
    <row r="112" spans="1:6">
      <c r="B112" s="61" t="s">
        <v>73</v>
      </c>
      <c r="C112" s="63">
        <f>+C110+C104</f>
        <v>600000019</v>
      </c>
    </row>
  </sheetData>
  <mergeCells count="54">
    <mergeCell ref="F93:F94"/>
    <mergeCell ref="A1:F2"/>
    <mergeCell ref="A37:F38"/>
    <mergeCell ref="A52:F53"/>
    <mergeCell ref="B106:C106"/>
    <mergeCell ref="B111:C111"/>
    <mergeCell ref="C93:C94"/>
    <mergeCell ref="D93:D94"/>
    <mergeCell ref="E93:E94"/>
    <mergeCell ref="A95:E95"/>
    <mergeCell ref="A96:E96"/>
    <mergeCell ref="A97:E97"/>
    <mergeCell ref="B100:C100"/>
    <mergeCell ref="B105:C105"/>
    <mergeCell ref="A82:F82"/>
    <mergeCell ref="A86:E86"/>
    <mergeCell ref="A87:E87"/>
    <mergeCell ref="A88:E88"/>
    <mergeCell ref="A90:F90"/>
    <mergeCell ref="A72:F72"/>
    <mergeCell ref="B74:F74"/>
    <mergeCell ref="A78:E78"/>
    <mergeCell ref="A79:E79"/>
    <mergeCell ref="A80:E80"/>
    <mergeCell ref="A65:E65"/>
    <mergeCell ref="A66:E66"/>
    <mergeCell ref="A67:E67"/>
    <mergeCell ref="A68:E68"/>
    <mergeCell ref="A69:E69"/>
    <mergeCell ref="A51:F51"/>
    <mergeCell ref="A54:F54"/>
    <mergeCell ref="A61:E61"/>
    <mergeCell ref="A63:E63"/>
    <mergeCell ref="A64:E64"/>
    <mergeCell ref="A46:E46"/>
    <mergeCell ref="A47:E47"/>
    <mergeCell ref="A48:E48"/>
    <mergeCell ref="A49:E49"/>
    <mergeCell ref="A50:E50"/>
    <mergeCell ref="A35:E35"/>
    <mergeCell ref="A36:F36"/>
    <mergeCell ref="A39:F39"/>
    <mergeCell ref="A44:E44"/>
    <mergeCell ref="A45:E45"/>
    <mergeCell ref="A30:E30"/>
    <mergeCell ref="A31:E31"/>
    <mergeCell ref="A32:E32"/>
    <mergeCell ref="A33:E33"/>
    <mergeCell ref="A34:E34"/>
    <mergeCell ref="A3:F3"/>
    <mergeCell ref="A4:F4"/>
    <mergeCell ref="B6:D6"/>
    <mergeCell ref="E6:F6"/>
    <mergeCell ref="A29:E29"/>
  </mergeCells>
  <pageMargins left="0.70866141732283505" right="0.70866141732283505" top="0.74803149606299202" bottom="0.74803149606299202" header="0.31496062992126" footer="0.31496062992126"/>
  <pageSetup scale="58" orientation="portrait"/>
  <rowBreaks count="1" manualBreakCount="1">
    <brk id="28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</vt:lpstr>
      <vt:lpstr>PPTO!Área_de_impresión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Carmen Cecilia Vega Oñate</cp:lastModifiedBy>
  <cp:lastPrinted>2024-05-14T14:51:00Z</cp:lastPrinted>
  <dcterms:created xsi:type="dcterms:W3CDTF">2022-10-13T23:37:00Z</dcterms:created>
  <dcterms:modified xsi:type="dcterms:W3CDTF">2024-07-09T18:22:59Z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A60029EF0C6F44D6A10C3C1AF90D54C1_13</vt:lpwstr>
  </property>
  <property fmtid="{D5CDD505-2E9C-101B-9397-08002B2CF9AE}" pid="3" name="KSOProductBuildVer">
    <vt:lpwstr>2058-12.2.0.17153</vt:lpwstr>
  </property>
</Properties>
</file>