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3.xml"/>
  <Override ContentType="application/vnd.openxmlformats-officedocument.spreadsheetml.table+xml" PartName="/xl/tables/table4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table+xml" PartName="/xl/tables/table11.xml"/>
  <Override ContentType="application/vnd.openxmlformats-officedocument.spreadsheetml.table+xml" PartName="/xl/tables/table5.xml"/>
  <Override ContentType="application/vnd.openxmlformats-officedocument.spreadsheetml.table+xml" PartName="/xl/tables/table3.xml"/>
  <Override ContentType="application/vnd.openxmlformats-officedocument.spreadsheetml.table+xml" PartName="/xl/tables/table10.xml"/>
  <Override ContentType="application/vnd.openxmlformats-officedocument.spreadsheetml.table+xml" PartName="/xl/tables/table7.xml"/>
  <Override ContentType="application/vnd.openxmlformats-officedocument.spreadsheetml.table+xml" PartName="/xl/tables/table14.xml"/>
  <Override ContentType="application/vnd.openxmlformats-officedocument.spreadsheetml.table+xml" PartName="/xl/tables/table12.xml"/>
  <Override ContentType="application/vnd.openxmlformats-officedocument.spreadsheetml.table+xml" PartName="/xl/tables/table9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os" sheetId="1" r:id="rId4"/>
    <sheet state="hidden" name="Hoja1" sheetId="2" r:id="rId5"/>
    <sheet state="visible" name="Histórico" sheetId="3" r:id="rId6"/>
  </sheets>
  <definedNames>
    <definedName hidden="1" localSheetId="0" name="_xlnm._FilterDatabase">Datos!$A$1:$F$29</definedName>
    <definedName hidden="1" localSheetId="0" name="Z_77CDA854_64CE_46D4_8900_0B3B71DFC34D_.wvu.FilterData">Datos!$A$32:$F$40</definedName>
    <definedName hidden="1" localSheetId="0" name="Z_4FB148D6_364C_4636_991A_DA6B03D7C16D_.wvu.FilterData">Datos!$A$1:$F$29</definedName>
  </definedNames>
  <calcPr/>
  <customWorkbookViews>
    <customWorkbookView activeSheetId="0" maximized="1" windowHeight="0" windowWidth="0" guid="{4FB148D6-364C-4636-991A-DA6B03D7C16D}" name="Filtro 1"/>
    <customWorkbookView activeSheetId="0" maximized="1" windowHeight="0" windowWidth="0" guid="{77CDA854-64CE-46D4-8900-0B3B71DFC34D}" name="Filtro 2"/>
  </customWorkbookViews>
</workbook>
</file>

<file path=xl/sharedStrings.xml><?xml version="1.0" encoding="utf-8"?>
<sst xmlns="http://schemas.openxmlformats.org/spreadsheetml/2006/main" count="179" uniqueCount="73">
  <si>
    <t>Tipo</t>
  </si>
  <si>
    <t>FACULTADES / PROCESOS</t>
  </si>
  <si>
    <t>MAR</t>
  </si>
  <si>
    <t>JUN</t>
  </si>
  <si>
    <t>SEP</t>
  </si>
  <si>
    <t>DIC</t>
  </si>
  <si>
    <t>Estrategico</t>
  </si>
  <si>
    <t>Comunicación</t>
  </si>
  <si>
    <t>Gestión de la Calidad</t>
  </si>
  <si>
    <t>Apoyo</t>
  </si>
  <si>
    <t>Gestión Legal</t>
  </si>
  <si>
    <t>Gestión Financiera</t>
  </si>
  <si>
    <t>Adquisición y Contratación</t>
  </si>
  <si>
    <t>Gestión del Bienestar Institucional</t>
  </si>
  <si>
    <t>Gestión Documental</t>
  </si>
  <si>
    <t>Planeación Institucional</t>
  </si>
  <si>
    <t>Gestión de Bibliotecas</t>
  </si>
  <si>
    <t>Gestión de Registro y Admisiones</t>
  </si>
  <si>
    <t>Seguimiento y Control</t>
  </si>
  <si>
    <t>Facultad</t>
  </si>
  <si>
    <t>Ciencias Básicas</t>
  </si>
  <si>
    <t>Infraestructura</t>
  </si>
  <si>
    <t>Misional</t>
  </si>
  <si>
    <t>Investigación</t>
  </si>
  <si>
    <t>Internacionalización</t>
  </si>
  <si>
    <t>Educación y C. Humanas</t>
  </si>
  <si>
    <t>MVZ</t>
  </si>
  <si>
    <t>C. Económicas Juridicas</t>
  </si>
  <si>
    <t>Gestión del Desarrollo Tecnológico</t>
  </si>
  <si>
    <t>Ingenierías</t>
  </si>
  <si>
    <t>Ciencias de la Salud</t>
  </si>
  <si>
    <t>Gestión y Desarrollo del Talento Humano</t>
  </si>
  <si>
    <t>Extensión</t>
  </si>
  <si>
    <t>Ciencias Agrícolas</t>
  </si>
  <si>
    <t>Docencia</t>
  </si>
  <si>
    <t>G. Legal</t>
  </si>
  <si>
    <t>G. Financiera</t>
  </si>
  <si>
    <t>G. del Bienestar Institucional</t>
  </si>
  <si>
    <t>G. Documental</t>
  </si>
  <si>
    <t>G. de Bibliotecas</t>
  </si>
  <si>
    <t>G. de Registro y Admisiones</t>
  </si>
  <si>
    <t>G. del Desarrollo Tecnológico</t>
  </si>
  <si>
    <t>G. y Des. del Talento Humano</t>
  </si>
  <si>
    <t>Actividad</t>
  </si>
  <si>
    <t>Dependencia</t>
  </si>
  <si>
    <t>Avance</t>
  </si>
  <si>
    <t>Realizar capacitaciones en competencias genéricas a estudiantes para Saber Pro</t>
  </si>
  <si>
    <t>Facultades, Viceacadémica</t>
  </si>
  <si>
    <t>Ajustar los planes de estudio de los programas de pregrado, atendiendo a la política de bilingüismo y su implementación.</t>
  </si>
  <si>
    <t>Incrementar el número de programas acreditados 9-15</t>
  </si>
  <si>
    <t>Institucional</t>
  </si>
  <si>
    <t>Realizar las charlas periódicas sobre emprendimiento para la motivación continua del estudiante en este campo, programadas con las facultades</t>
  </si>
  <si>
    <t>Unidad de transferencia de tecnológía, Facultades</t>
  </si>
  <si>
    <t>Publicación de artículos científicos en revistas indexadas</t>
  </si>
  <si>
    <t>Facultades</t>
  </si>
  <si>
    <t>Publicar libros resultado de la investigaciones docentes y de los semilleros de investigación</t>
  </si>
  <si>
    <t>Digitalizar con los recursos disponibles los documentos de la dependencia Secretaría General en ARCHIVO Central</t>
  </si>
  <si>
    <t>Talento Humano</t>
  </si>
  <si>
    <t>Reactivar el Comité de Ética y Buen Gobierno, implementado lo establecido en el Código de Ética, quienes son los encargados de Facilitar la implementación, monitorear la apropiación de dichos estándares</t>
  </si>
  <si>
    <t>Implementar convenios de programas con doble titulación</t>
  </si>
  <si>
    <t xml:space="preserve">Facultades - Internacionalización </t>
  </si>
  <si>
    <t>Elaborar el Estatuto de Control Interno</t>
  </si>
  <si>
    <t>Control Interno</t>
  </si>
  <si>
    <t xml:space="preserve">Elaborar el documento: Codigo de Etica del Auditor. </t>
  </si>
  <si>
    <t xml:space="preserve">Configuración del Directorio Activo por perfil de usuario </t>
  </si>
  <si>
    <t>Sistemas</t>
  </si>
  <si>
    <t>|</t>
  </si>
  <si>
    <t>FACULTADES</t>
  </si>
  <si>
    <t>MISIONALES</t>
  </si>
  <si>
    <t>ESTRAGÉGICOS Y SEGUIMIENTO</t>
  </si>
  <si>
    <t>APOYO</t>
  </si>
  <si>
    <t>Proceso</t>
  </si>
  <si>
    <t>* a jun de 2021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</si>
</sst>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24">
    <font>
      <sz val="11.0"/>
      <color theme="1"/>
      <name val="Arial"/>
      <scheme val="minor"/>
    </font>
    <font>
      <b/>
      <sz val="10.0"/>
      <color rgb="FFFFFFFF"/>
      <name val="Cambria"/>
    </font>
    <font>
      <b/>
      <sz val="10.0"/>
      <color rgb="FFFF0000"/>
      <name val="Cambria"/>
    </font>
    <font>
      <sz val="11.0"/>
      <color theme="1"/>
      <name val="Calibri"/>
    </font>
    <font>
      <sz val="12.0"/>
      <color rgb="FF000000"/>
      <name val="Cambria"/>
    </font>
    <font>
      <u/>
      <sz val="11.0"/>
      <color rgb="FF0000FF"/>
      <name val="Calibri"/>
    </font>
    <font>
      <sz val="12.0"/>
      <color rgb="FF198639"/>
      <name val="Monospace"/>
    </font>
    <font>
      <u/>
      <sz val="11.0"/>
      <color rgb="FF608F66"/>
      <name val="Calibri"/>
    </font>
    <font>
      <u/>
      <sz val="11.0"/>
      <color rgb="FF0000FF"/>
      <name val="Calibri"/>
    </font>
    <font>
      <u/>
      <sz val="11.0"/>
      <color rgb="FF0563C1"/>
      <name val="Calibri"/>
    </font>
    <font>
      <b/>
      <sz val="11.0"/>
      <color rgb="FF000000"/>
      <name val="Calibri"/>
    </font>
    <font>
      <b/>
      <sz val="12.0"/>
      <color rgb="FF198639"/>
      <name val="Monospace"/>
    </font>
    <font>
      <b/>
      <sz val="12.0"/>
      <color rgb="FF000000"/>
      <name val="Cambria"/>
    </font>
    <font>
      <b/>
      <sz val="10.0"/>
      <color rgb="FF000000"/>
      <name val="Cambria"/>
    </font>
    <font>
      <u/>
      <sz val="11.0"/>
      <color rgb="FF0097A7"/>
      <name val="Calibri"/>
    </font>
    <font>
      <b/>
      <sz val="20.0"/>
      <color rgb="FF000000"/>
      <name val="Calibri"/>
    </font>
    <font>
      <sz val="20.0"/>
      <color rgb="FF000000"/>
      <name val="Calibri"/>
    </font>
    <font>
      <sz val="18.0"/>
      <color theme="1"/>
      <name val="Arial"/>
    </font>
    <font>
      <color theme="1"/>
      <name val="Arial"/>
      <scheme val="minor"/>
    </font>
    <font>
      <sz val="11.0"/>
      <color theme="10"/>
      <name val="Calibri"/>
    </font>
    <font>
      <u/>
      <sz val="11.0"/>
      <color theme="10"/>
      <name val="Calibri"/>
    </font>
    <font>
      <u/>
      <sz val="11.0"/>
      <color theme="10"/>
      <name val="Calibri"/>
    </font>
    <font>
      <u/>
      <sz val="11.0"/>
      <color theme="10"/>
      <name val="Calibri"/>
    </font>
    <font>
      <u/>
      <sz val="11.0"/>
      <color theme="10"/>
      <name val="Calibri"/>
    </font>
  </fonts>
  <fills count="10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rgb="FFD9E1F2"/>
        <bgColor rgb="FFD9E1F2"/>
      </patternFill>
    </fill>
    <fill>
      <patternFill patternType="solid">
        <fgColor rgb="FFFFFFFF"/>
        <bgColor rgb="FFFFFFFF"/>
      </patternFill>
    </fill>
    <fill>
      <patternFill patternType="solid">
        <fgColor rgb="FFD9E2F3"/>
        <bgColor rgb="FFD9E2F3"/>
      </patternFill>
    </fill>
    <fill>
      <patternFill patternType="solid">
        <fgColor rgb="FFD0E0E3"/>
        <bgColor rgb="FFD0E0E3"/>
      </patternFill>
    </fill>
    <fill>
      <patternFill patternType="solid">
        <fgColor rgb="FF92D050"/>
        <bgColor rgb="FF92D050"/>
      </patternFill>
    </fill>
    <fill>
      <patternFill patternType="solid">
        <fgColor rgb="FFC3D69B"/>
        <bgColor rgb="FFC3D69B"/>
      </patternFill>
    </fill>
    <fill>
      <patternFill patternType="solid">
        <fgColor rgb="FF00FFFF"/>
        <bgColor rgb="FF00FFFF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1" fillId="2" fontId="2" numFmtId="164" xfId="0" applyAlignment="1" applyBorder="1" applyFont="1" applyNumberFormat="1">
      <alignment horizontal="center" shrinkToFit="0" vertical="center" wrapText="1"/>
    </xf>
    <xf borderId="0" fillId="0" fontId="3" numFmtId="9" xfId="0" applyFont="1" applyNumberFormat="1"/>
    <xf borderId="1" fillId="3" fontId="4" numFmtId="0" xfId="0" applyAlignment="1" applyBorder="1" applyFill="1" applyFont="1">
      <alignment readingOrder="0" vertical="center"/>
    </xf>
    <xf borderId="1" fillId="3" fontId="5" numFmtId="0" xfId="0" applyAlignment="1" applyBorder="1" applyFont="1">
      <alignment horizontal="left" readingOrder="1" shrinkToFit="0" vertical="center" wrapText="1"/>
    </xf>
    <xf borderId="1" fillId="4" fontId="6" numFmtId="164" xfId="0" applyAlignment="1" applyBorder="1" applyFill="1" applyFont="1" applyNumberFormat="1">
      <alignment horizontal="center" readingOrder="0"/>
    </xf>
    <xf borderId="1" fillId="3" fontId="7" numFmtId="0" xfId="0" applyAlignment="1" applyBorder="1" applyFont="1">
      <alignment horizontal="left" readingOrder="1" shrinkToFit="0" vertical="center" wrapText="1"/>
    </xf>
    <xf borderId="1" fillId="3" fontId="8" numFmtId="0" xfId="0" applyAlignment="1" applyBorder="1" applyFont="1">
      <alignment horizontal="left" readingOrder="1" vertical="center"/>
    </xf>
    <xf borderId="0" fillId="0" fontId="3" numFmtId="9" xfId="0" applyFont="1" applyNumberFormat="1"/>
    <xf borderId="1" fillId="3" fontId="9" numFmtId="0" xfId="0" applyAlignment="1" applyBorder="1" applyFont="1">
      <alignment horizontal="left" readingOrder="1" shrinkToFit="0" vertical="center" wrapText="1"/>
    </xf>
    <xf borderId="0" fillId="5" fontId="4" numFmtId="0" xfId="0" applyAlignment="1" applyFill="1" applyFont="1">
      <alignment readingOrder="0" vertical="center"/>
    </xf>
    <xf borderId="0" fillId="5" fontId="10" numFmtId="0" xfId="0" applyAlignment="1" applyFont="1">
      <alignment horizontal="left" readingOrder="1" shrinkToFit="0" vertical="center" wrapText="1"/>
    </xf>
    <xf borderId="0" fillId="5" fontId="11" numFmtId="9" xfId="0" applyAlignment="1" applyFont="1" applyNumberFormat="1">
      <alignment horizontal="center" readingOrder="0" vertical="center"/>
    </xf>
    <xf borderId="0" fillId="5" fontId="4" numFmtId="0" xfId="0" applyAlignment="1" applyFont="1">
      <alignment readingOrder="0" vertical="center"/>
    </xf>
    <xf borderId="0" fillId="6" fontId="12" numFmtId="0" xfId="0" applyAlignment="1" applyFill="1" applyFont="1">
      <alignment readingOrder="0" vertical="center"/>
    </xf>
    <xf borderId="0" fillId="6" fontId="12" numFmtId="9" xfId="0" applyAlignment="1" applyFont="1" applyNumberFormat="1">
      <alignment horizontal="center" vertical="center"/>
    </xf>
    <xf borderId="1" fillId="7" fontId="1" numFmtId="0" xfId="0" applyAlignment="1" applyBorder="1" applyFill="1" applyFont="1">
      <alignment horizontal="center" readingOrder="0" shrinkToFit="0" vertical="center" wrapText="1"/>
    </xf>
    <xf borderId="1" fillId="7" fontId="2" numFmtId="164" xfId="0" applyAlignment="1" applyBorder="1" applyFont="1" applyNumberFormat="1">
      <alignment horizontal="center" shrinkToFit="0" vertical="center" wrapText="1"/>
    </xf>
    <xf borderId="0" fillId="3" fontId="4" numFmtId="0" xfId="0" applyAlignment="1" applyFont="1">
      <alignment readingOrder="0" vertical="center"/>
    </xf>
    <xf borderId="0" fillId="3" fontId="10" numFmtId="0" xfId="0" applyAlignment="1" applyFont="1">
      <alignment horizontal="left" readingOrder="1" shrinkToFit="0" vertical="center" wrapText="1"/>
    </xf>
    <xf borderId="0" fillId="4" fontId="11" numFmtId="9" xfId="0" applyAlignment="1" applyFont="1" applyNumberFormat="1">
      <alignment horizontal="center" readingOrder="0" vertical="center"/>
    </xf>
    <xf borderId="1" fillId="7" fontId="13" numFmtId="0" xfId="0" applyAlignment="1" applyBorder="1" applyFont="1">
      <alignment horizontal="center" readingOrder="0" shrinkToFit="0" vertical="center" wrapText="1"/>
    </xf>
    <xf borderId="1" fillId="3" fontId="14" numFmtId="0" xfId="0" applyAlignment="1" applyBorder="1" applyFont="1">
      <alignment horizontal="left" readingOrder="1" shrinkToFit="0" vertical="center" wrapText="1"/>
    </xf>
    <xf borderId="2" fillId="8" fontId="15" numFmtId="0" xfId="0" applyAlignment="1" applyBorder="1" applyFill="1" applyFont="1">
      <alignment horizontal="center" readingOrder="1" shrinkToFit="0" wrapText="1"/>
    </xf>
    <xf borderId="2" fillId="9" fontId="16" numFmtId="0" xfId="0" applyAlignment="1" applyBorder="1" applyFill="1" applyFont="1">
      <alignment horizontal="left" readingOrder="1" shrinkToFit="0" wrapText="1"/>
    </xf>
    <xf borderId="2" fillId="9" fontId="17" numFmtId="0" xfId="0" applyAlignment="1" applyBorder="1" applyFont="1">
      <alignment horizontal="center" shrinkToFit="0" vertical="center" wrapText="1"/>
    </xf>
    <xf borderId="2" fillId="9" fontId="16" numFmtId="9" xfId="0" applyAlignment="1" applyBorder="1" applyFont="1" applyNumberFormat="1">
      <alignment horizontal="center" readingOrder="1" shrinkToFit="0" wrapText="1"/>
    </xf>
    <xf borderId="2" fillId="0" fontId="16" numFmtId="0" xfId="0" applyAlignment="1" applyBorder="1" applyFont="1">
      <alignment horizontal="left" readingOrder="1" shrinkToFit="0" wrapText="1"/>
    </xf>
    <xf borderId="2" fillId="0" fontId="16" numFmtId="0" xfId="0" applyAlignment="1" applyBorder="1" applyFont="1">
      <alignment horizontal="center" readingOrder="1" shrinkToFit="0" wrapText="1"/>
    </xf>
    <xf borderId="2" fillId="0" fontId="16" numFmtId="9" xfId="0" applyAlignment="1" applyBorder="1" applyFont="1" applyNumberFormat="1">
      <alignment horizontal="center" readingOrder="1" shrinkToFit="0" wrapText="1"/>
    </xf>
    <xf borderId="2" fillId="4" fontId="16" numFmtId="0" xfId="0" applyAlignment="1" applyBorder="1" applyFont="1">
      <alignment horizontal="left" readingOrder="1" shrinkToFit="0" wrapText="1"/>
    </xf>
    <xf borderId="2" fillId="4" fontId="16" numFmtId="9" xfId="0" applyAlignment="1" applyBorder="1" applyFont="1" applyNumberFormat="1">
      <alignment horizontal="center" readingOrder="1" shrinkToFit="0" wrapText="1"/>
    </xf>
    <xf borderId="2" fillId="4" fontId="16" numFmtId="0" xfId="0" applyAlignment="1" applyBorder="1" applyFont="1">
      <alignment horizontal="center" readingOrder="1" shrinkToFit="0" wrapText="1"/>
    </xf>
    <xf borderId="2" fillId="0" fontId="16" numFmtId="0" xfId="0" applyAlignment="1" applyBorder="1" applyFont="1">
      <alignment horizontal="left" readingOrder="1" shrinkToFit="0" vertical="center" wrapText="1"/>
    </xf>
    <xf borderId="2" fillId="0" fontId="16" numFmtId="0" xfId="0" applyAlignment="1" applyBorder="1" applyFont="1">
      <alignment horizontal="center" readingOrder="1" shrinkToFit="0" vertical="center" wrapText="1"/>
    </xf>
    <xf borderId="0" fillId="0" fontId="18" numFmtId="0" xfId="0" applyFont="1"/>
    <xf borderId="3" fillId="7" fontId="1" numFmtId="0" xfId="0" applyAlignment="1" applyBorder="1" applyFont="1">
      <alignment horizontal="center" shrinkToFit="0" vertical="center" wrapText="1"/>
    </xf>
    <xf borderId="3" fillId="7" fontId="1" numFmtId="0" xfId="0" applyAlignment="1" applyBorder="1" applyFont="1">
      <alignment horizontal="center" readingOrder="0" shrinkToFit="0" vertical="center" wrapText="1"/>
    </xf>
    <xf borderId="4" fillId="0" fontId="19" numFmtId="0" xfId="0" applyAlignment="1" applyBorder="1" applyFont="1">
      <alignment vertical="center"/>
    </xf>
    <xf borderId="4" fillId="0" fontId="20" numFmtId="0" xfId="0" applyAlignment="1" applyBorder="1" applyFont="1">
      <alignment vertical="center"/>
    </xf>
    <xf borderId="5" fillId="0" fontId="21" numFmtId="0" xfId="0" applyAlignment="1" applyBorder="1" applyFont="1">
      <alignment vertical="center"/>
    </xf>
    <xf borderId="4" fillId="0" fontId="4" numFmtId="0" xfId="0" applyAlignment="1" applyBorder="1" applyFont="1">
      <alignment vertical="center"/>
    </xf>
    <xf borderId="5" fillId="0" fontId="4" numFmtId="0" xfId="0" applyAlignment="1" applyBorder="1" applyFont="1">
      <alignment vertical="center"/>
    </xf>
    <xf borderId="6" fillId="7" fontId="1" numFmtId="0" xfId="0" applyAlignment="1" applyBorder="1" applyFont="1">
      <alignment horizontal="center" shrinkToFit="0" vertical="center" wrapText="1"/>
    </xf>
    <xf borderId="6" fillId="5" fontId="19" numFmtId="1" xfId="0" applyAlignment="1" applyBorder="1" applyFont="1" applyNumberFormat="1">
      <alignment vertical="center"/>
    </xf>
    <xf borderId="6" fillId="5" fontId="22" numFmtId="1" xfId="0" applyAlignment="1" applyBorder="1" applyFont="1" applyNumberFormat="1">
      <alignment vertical="center"/>
    </xf>
    <xf borderId="7" fillId="0" fontId="19" numFmtId="1" xfId="0" applyAlignment="1" applyBorder="1" applyFont="1" applyNumberFormat="1">
      <alignment vertical="center"/>
    </xf>
    <xf borderId="7" fillId="0" fontId="23" numFmtId="1" xfId="0" applyAlignment="1" applyBorder="1" applyFont="1" applyNumberFormat="1">
      <alignment vertical="center"/>
    </xf>
    <xf borderId="8" fillId="0" fontId="4" numFmtId="0" xfId="0" applyAlignment="1" applyBorder="1" applyFont="1">
      <alignment vertical="center"/>
    </xf>
  </cellXfs>
  <cellStyles count="1">
    <cellStyle xfId="0" name="Normal" builtinId="0"/>
  </cellStyles>
  <dxfs count="7">
    <dxf>
      <font/>
      <fill>
        <patternFill patternType="none"/>
      </fill>
      <border/>
    </dxf>
    <dxf>
      <font/>
      <fill>
        <patternFill patternType="solid">
          <fgColor rgb="FF4DD0E1"/>
          <bgColor rgb="FF4DD0E1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0F7FA"/>
          <bgColor rgb="FFE0F7FA"/>
        </patternFill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theme="0"/>
          <bgColor theme="0"/>
        </patternFill>
      </fill>
      <border/>
    </dxf>
  </dxfs>
  <tableStyles count="14">
    <tableStyle count="3" pivot="0" name="Datos-style">
      <tableStyleElement dxfId="1" type="headerRow"/>
      <tableStyleElement dxfId="2" type="firstRowStripe"/>
      <tableStyleElement dxfId="3" type="secondRowStripe"/>
    </tableStyle>
    <tableStyle count="4" pivot="0" name="Datos-style 2">
      <tableStyleElement dxfId="4" type="headerRow"/>
      <tableStyleElement dxfId="5" type="firstRowStripe"/>
      <tableStyleElement dxfId="5" type="secondRowStripe"/>
      <tableStyleElement dxfId="6" type="totalRow"/>
    </tableStyle>
    <tableStyle count="3" pivot="0" name="Datos-style 3">
      <tableStyleElement dxfId="6" type="headerRow"/>
      <tableStyleElement dxfId="5" type="firstRowStripe"/>
      <tableStyleElement dxfId="5" type="secondRowStripe"/>
    </tableStyle>
    <tableStyle count="3" pivot="0" name="Datos-style 4">
      <tableStyleElement dxfId="4" type="headerRow"/>
      <tableStyleElement dxfId="5" type="firstRowStripe"/>
      <tableStyleElement dxfId="5" type="secondRowStripe"/>
    </tableStyle>
    <tableStyle count="3" pivot="0" name="Datos-style 5">
      <tableStyleElement dxfId="5" type="firstRowStripe"/>
      <tableStyleElement dxfId="5" type="secondRowStripe"/>
      <tableStyleElement dxfId="6" type="totalRow"/>
    </tableStyle>
    <tableStyle count="4" pivot="0" name="Datos-style 6">
      <tableStyleElement dxfId="4" type="headerRow"/>
      <tableStyleElement dxfId="5" type="firstRowStripe"/>
      <tableStyleElement dxfId="5" type="secondRowStripe"/>
      <tableStyleElement dxfId="6" type="totalRow"/>
    </tableStyle>
    <tableStyle count="3" pivot="0" name="Datos-style 7">
      <tableStyleElement dxfId="6" type="headerRow"/>
      <tableStyleElement dxfId="5" type="firstRowStripe"/>
      <tableStyleElement dxfId="5" type="secondRowStripe"/>
    </tableStyle>
    <tableStyle count="3" pivot="0" name="Datos-style 8">
      <tableStyleElement dxfId="4" type="headerRow"/>
      <tableStyleElement dxfId="5" type="firstRowStripe"/>
      <tableStyleElement dxfId="5" type="secondRowStripe"/>
    </tableStyle>
    <tableStyle count="3" pivot="0" name="Datos-style 9">
      <tableStyleElement dxfId="6" type="headerRow"/>
      <tableStyleElement dxfId="5" type="firstRowStripe"/>
      <tableStyleElement dxfId="5" type="secondRowStripe"/>
    </tableStyle>
    <tableStyle count="3" pivot="0" name="Datos-style 10">
      <tableStyleElement dxfId="4" type="headerRow"/>
      <tableStyleElement dxfId="5" type="firstRowStripe"/>
      <tableStyleElement dxfId="5" type="secondRowStripe"/>
    </tableStyle>
    <tableStyle count="3" pivot="0" name="Datos-style 11">
      <tableStyleElement dxfId="5" type="firstRowStripe"/>
      <tableStyleElement dxfId="5" type="secondRowStripe"/>
      <tableStyleElement dxfId="6" type="totalRow"/>
    </tableStyle>
    <tableStyle count="3" pivot="0" name="Datos-style 12">
      <tableStyleElement dxfId="4" type="headerRow"/>
      <tableStyleElement dxfId="5" type="firstRowStripe"/>
      <tableStyleElement dxfId="5" type="secondRowStripe"/>
    </tableStyle>
    <tableStyle count="4" pivot="0" name="Datos-style 13">
      <tableStyleElement dxfId="4" type="headerRow"/>
      <tableStyleElement dxfId="5" type="firstRowStripe"/>
      <tableStyleElement dxfId="5" type="secondRowStripe"/>
      <tableStyleElement dxfId="6" type="totalRow"/>
    </tableStyle>
    <tableStyle count="3" pivot="0" name="Datos-style 14">
      <tableStyleElement dxfId="6" type="headerRow"/>
      <tableStyleElement dxfId="5" type="firstRowStripe"/>
      <tableStyleElement dxfId="5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Datos!$C$1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Pt>
            <c:idx val="0"/>
          </c:dPt>
          <c:dPt>
            <c:idx val="1"/>
          </c:dPt>
          <c:dPt>
            <c:idx val="10"/>
          </c:dPt>
          <c:cat>
            <c:strRef>
              <c:f>Datos!$B$2:$B$26</c:f>
            </c:strRef>
          </c:cat>
          <c:val>
            <c:numRef>
              <c:f>Datos!$C$2:$C$26</c:f>
              <c:numCache/>
            </c:numRef>
          </c:val>
        </c:ser>
        <c:ser>
          <c:idx val="1"/>
          <c:order val="1"/>
          <c:tx>
            <c:strRef>
              <c:f>Datos!$D$1</c:f>
            </c:strRef>
          </c:tx>
          <c:spPr>
            <a:solidFill>
              <a:schemeClr val="accent2"/>
            </a:solidFill>
            <a:ln cmpd="sng" w="9525">
              <a:solidFill>
                <a:srgbClr val="000000"/>
              </a:solidFill>
            </a:ln>
          </c:spPr>
          <c:dPt>
            <c:idx val="17"/>
          </c:dPt>
          <c:dPt>
            <c:idx val="21"/>
          </c:dPt>
          <c:dPt>
            <c:idx val="24"/>
          </c:dPt>
          <c:cat>
            <c:strRef>
              <c:f>Datos!$B$2:$B$26</c:f>
            </c:strRef>
          </c:cat>
          <c:val>
            <c:numRef>
              <c:f>Datos!$D$2:$D$26</c:f>
              <c:numCache/>
            </c:numRef>
          </c:val>
        </c:ser>
        <c:ser>
          <c:idx val="2"/>
          <c:order val="2"/>
          <c:tx>
            <c:strRef>
              <c:f>Datos!$E$1</c:f>
            </c:strRef>
          </c:tx>
          <c:spPr>
            <a:solidFill>
              <a:srgbClr val="0563C1"/>
            </a:solidFill>
            <a:ln cmpd="sng" w="9525">
              <a:solidFill>
                <a:srgbClr val="000000"/>
              </a:solidFill>
            </a:ln>
          </c:spPr>
          <c:dPt>
            <c:idx val="0"/>
          </c:dPt>
          <c:dPt>
            <c:idx val="1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Pt>
            <c:idx val="12"/>
          </c:dPt>
          <c:dPt>
            <c:idx val="13"/>
          </c:dPt>
          <c:dPt>
            <c:idx val="14"/>
          </c:dPt>
          <c:dPt>
            <c:idx val="15"/>
          </c:dPt>
          <c:dPt>
            <c:idx val="16"/>
          </c:dPt>
          <c:dPt>
            <c:idx val="17"/>
          </c:dPt>
          <c:dPt>
            <c:idx val="18"/>
          </c:dPt>
          <c:dPt>
            <c:idx val="19"/>
            <c:spPr>
              <a:solidFill>
                <a:schemeClr val="accent5"/>
              </a:solidFill>
              <a:ln cmpd="sng" w="9525">
                <a:solidFill>
                  <a:srgbClr val="000000"/>
                </a:solidFill>
                <a:prstDash val="solid"/>
              </a:ln>
            </c:spPr>
          </c:dPt>
          <c:dPt>
            <c:idx val="20"/>
          </c:dPt>
          <c:dPt>
            <c:idx val="22"/>
          </c:dPt>
          <c:dPt>
            <c:idx val="25"/>
          </c:dPt>
          <c:cat>
            <c:strRef>
              <c:f>Datos!$B$2:$B$26</c:f>
            </c:strRef>
          </c:cat>
          <c:val>
            <c:numRef>
              <c:f>Datos!$E$2:$E$26</c:f>
              <c:numCache/>
            </c:numRef>
          </c:val>
        </c:ser>
        <c:ser>
          <c:idx val="3"/>
          <c:order val="3"/>
          <c:tx>
            <c:strRef>
              <c:f>Datos!$F$1</c:f>
            </c:strRef>
          </c:tx>
          <c:spPr>
            <a:solidFill>
              <a:srgbClr val="FF9900"/>
            </a:solidFill>
            <a:ln cmpd="sng">
              <a:solidFill>
                <a:srgbClr val="000000"/>
              </a:solidFill>
            </a:ln>
          </c:spPr>
          <c:dPt>
            <c:idx val="25"/>
          </c:dPt>
          <c:cat>
            <c:strRef>
              <c:f>Datos!$B$2:$B$26</c:f>
            </c:strRef>
          </c:cat>
          <c:val>
            <c:numRef>
              <c:f>Datos!$F$2:$F$26</c:f>
              <c:numCache/>
            </c:numRef>
          </c:val>
        </c:ser>
        <c:ser>
          <c:idx val="4"/>
          <c:order val="4"/>
          <c:tx>
            <c:strRef>
              <c:f>Datos!$F$1</c:f>
            </c:strRef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cat>
            <c:strRef>
              <c:f>Datos!$B$2:$B$26</c:f>
            </c:strRef>
          </c:cat>
          <c:val>
            <c:numRef>
              <c:f>Datos!$F$2:$F$26</c:f>
              <c:numCache/>
            </c:numRef>
          </c:val>
        </c:ser>
        <c:axId val="904571232"/>
        <c:axId val="1818662915"/>
      </c:barChart>
      <c:catAx>
        <c:axId val="904571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5400000"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18662915"/>
      </c:catAx>
      <c:valAx>
        <c:axId val="181866291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0%" sourceLinked="0"/>
        <c:majorTickMark val="cross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04571232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Datos!$C$45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0%" sourceLinked="0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Datos!$B$46:$B$50</c:f>
            </c:strRef>
          </c:cat>
          <c:val>
            <c:numRef>
              <c:f>Datos!$C$46:$C$50</c:f>
              <c:numCache/>
            </c:numRef>
          </c:val>
        </c:ser>
        <c:ser>
          <c:idx val="1"/>
          <c:order val="1"/>
          <c:tx>
            <c:strRef>
              <c:f>Datos!$D$45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0%" sourceLinked="0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Datos!$B$46:$B$50</c:f>
            </c:strRef>
          </c:cat>
          <c:val>
            <c:numRef>
              <c:f>Datos!$D$46:$D$50</c:f>
              <c:numCache/>
            </c:numRef>
          </c:val>
        </c:ser>
        <c:ser>
          <c:idx val="2"/>
          <c:order val="2"/>
          <c:tx>
            <c:strRef>
              <c:f>Datos!$E$45</c:f>
            </c:strRef>
          </c:tx>
          <c:spPr>
            <a:solidFill>
              <a:srgbClr val="0563C1"/>
            </a:solidFill>
            <a:ln cmpd="sng">
              <a:solidFill>
                <a:srgbClr val="000000"/>
              </a:solidFill>
            </a:ln>
          </c:spPr>
          <c:dPt>
            <c:idx val="4"/>
          </c:dPt>
          <c:dLbls>
            <c:numFmt formatCode="0%" sourceLinked="0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Datos!$B$46:$B$50</c:f>
            </c:strRef>
          </c:cat>
          <c:val>
            <c:numRef>
              <c:f>Datos!$E$46:$E$50</c:f>
              <c:numCache/>
            </c:numRef>
          </c:val>
        </c:ser>
        <c:ser>
          <c:idx val="3"/>
          <c:order val="3"/>
          <c:tx>
            <c:strRef>
              <c:f>Datos!$F$45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Datos!$B$46:$B$50</c:f>
            </c:strRef>
          </c:cat>
          <c:val>
            <c:numRef>
              <c:f>Datos!$F$46:$F$50</c:f>
              <c:numCache/>
            </c:numRef>
          </c:val>
        </c:ser>
        <c:ser>
          <c:idx val="4"/>
          <c:order val="4"/>
          <c:tx>
            <c:strRef>
              <c:f>Datos!$F$45</c:f>
            </c:strRef>
          </c:tx>
          <c:cat>
            <c:strRef>
              <c:f>Datos!$B$46:$B$50</c:f>
            </c:strRef>
          </c:cat>
          <c:val>
            <c:numRef>
              <c:f>Datos!$F$46:$F$50</c:f>
              <c:numCache/>
            </c:numRef>
          </c:val>
        </c:ser>
        <c:axId val="1136714400"/>
        <c:axId val="894775083"/>
      </c:barChart>
      <c:catAx>
        <c:axId val="1136714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0"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94775083"/>
      </c:catAx>
      <c:valAx>
        <c:axId val="894775083"/>
        <c:scaling>
          <c:orientation val="minMax"/>
        </c:scaling>
        <c:delete val="0"/>
        <c:axPos val="l"/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0%" sourceLinked="0"/>
        <c:majorTickMark val="cross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3671440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Datos!$C$66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Pt>
            <c:idx val="0"/>
          </c:dPt>
          <c:dPt>
            <c:idx val="2"/>
          </c:dPt>
          <c:dLbls>
            <c:numFmt formatCode="0%" sourceLinked="0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Datos!$B$67:$B$69</c:f>
            </c:strRef>
          </c:cat>
          <c:val>
            <c:numRef>
              <c:f>Datos!$C$67:$C$69</c:f>
              <c:numCache/>
            </c:numRef>
          </c:val>
        </c:ser>
        <c:ser>
          <c:idx val="1"/>
          <c:order val="1"/>
          <c:tx>
            <c:strRef>
              <c:f>Datos!$D$66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Pt>
            <c:idx val="0"/>
          </c:dPt>
          <c:dPt>
            <c:idx val="1"/>
          </c:dPt>
          <c:dLbls>
            <c:numFmt formatCode="0%" sourceLinked="0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Datos!$B$67:$B$69</c:f>
            </c:strRef>
          </c:cat>
          <c:val>
            <c:numRef>
              <c:f>Datos!$D$67:$D$69</c:f>
              <c:numCache/>
            </c:numRef>
          </c:val>
        </c:ser>
        <c:ser>
          <c:idx val="2"/>
          <c:order val="2"/>
          <c:tx>
            <c:strRef>
              <c:f>Datos!$E$66</c:f>
            </c:strRef>
          </c:tx>
          <c:spPr>
            <a:solidFill>
              <a:srgbClr val="0563C1"/>
            </a:solidFill>
            <a:ln cmpd="sng">
              <a:solidFill>
                <a:srgbClr val="000000"/>
              </a:solidFill>
            </a:ln>
          </c:spPr>
          <c:dPt>
            <c:idx val="0"/>
          </c:dPt>
          <c:dPt>
            <c:idx val="1"/>
          </c:dPt>
          <c:dLbls>
            <c:numFmt formatCode="0%" sourceLinked="0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Datos!$B$67:$B$69</c:f>
            </c:strRef>
          </c:cat>
          <c:val>
            <c:numRef>
              <c:f>Datos!$E$67:$E$69</c:f>
              <c:numCache/>
            </c:numRef>
          </c:val>
        </c:ser>
        <c:ser>
          <c:idx val="3"/>
          <c:order val="3"/>
          <c:tx>
            <c:strRef>
              <c:f>Datos!$F$66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Datos!$B$67:$B$69</c:f>
            </c:strRef>
          </c:cat>
          <c:val>
            <c:numRef>
              <c:f>Datos!$F$67:$F$69</c:f>
              <c:numCache/>
            </c:numRef>
          </c:val>
        </c:ser>
        <c:ser>
          <c:idx val="4"/>
          <c:order val="4"/>
          <c:tx>
            <c:strRef>
              <c:f>Datos!$F$66</c:f>
            </c:strRef>
          </c:tx>
          <c:cat>
            <c:strRef>
              <c:f>Datos!$B$67:$B$69</c:f>
            </c:strRef>
          </c:cat>
          <c:val>
            <c:numRef>
              <c:f>Datos!$F$67:$F$69</c:f>
              <c:numCache/>
            </c:numRef>
          </c:val>
        </c:ser>
        <c:axId val="117301302"/>
        <c:axId val="84832351"/>
      </c:barChart>
      <c:catAx>
        <c:axId val="11730130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4832351"/>
      </c:catAx>
      <c:valAx>
        <c:axId val="84832351"/>
        <c:scaling>
          <c:orientation val="minMax"/>
        </c:scaling>
        <c:delete val="0"/>
        <c:axPos val="l"/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0%" sourceLinked="0"/>
        <c:majorTickMark val="cross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7301302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Datos!$C$78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Datos!$B$79:$B$88</c:f>
            </c:strRef>
          </c:cat>
          <c:val>
            <c:numRef>
              <c:f>Datos!$C$79:$C$88</c:f>
              <c:numCache/>
            </c:numRef>
          </c:val>
        </c:ser>
        <c:ser>
          <c:idx val="1"/>
          <c:order val="1"/>
          <c:tx>
            <c:strRef>
              <c:f>Datos!$D$78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Datos!$B$79:$B$88</c:f>
            </c:strRef>
          </c:cat>
          <c:val>
            <c:numRef>
              <c:f>Datos!$D$79:$D$88</c:f>
              <c:numCache/>
            </c:numRef>
          </c:val>
        </c:ser>
        <c:ser>
          <c:idx val="2"/>
          <c:order val="2"/>
          <c:tx>
            <c:strRef>
              <c:f>Datos!$E$78</c:f>
            </c:strRef>
          </c:tx>
          <c:spPr>
            <a:solidFill>
              <a:srgbClr val="0563C1"/>
            </a:solidFill>
            <a:ln cmpd="sng">
              <a:solidFill>
                <a:srgbClr val="000000"/>
              </a:solidFill>
            </a:ln>
          </c:spPr>
          <c:dPt>
            <c:idx val="9"/>
          </c:dPt>
          <c:cat>
            <c:strRef>
              <c:f>Datos!$B$79:$B$88</c:f>
            </c:strRef>
          </c:cat>
          <c:val>
            <c:numRef>
              <c:f>Datos!$E$79:$E$88</c:f>
              <c:numCache/>
            </c:numRef>
          </c:val>
        </c:ser>
        <c:ser>
          <c:idx val="3"/>
          <c:order val="3"/>
          <c:tx>
            <c:strRef>
              <c:f>Datos!$F$78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Datos!$B$79:$B$88</c:f>
            </c:strRef>
          </c:cat>
          <c:val>
            <c:numRef>
              <c:f>Datos!$F$79:$F$88</c:f>
              <c:numCache/>
            </c:numRef>
          </c:val>
        </c:ser>
        <c:ser>
          <c:idx val="4"/>
          <c:order val="4"/>
          <c:tx>
            <c:strRef>
              <c:f>Datos!$F$78</c:f>
            </c:strRef>
          </c:tx>
          <c:cat>
            <c:strRef>
              <c:f>Datos!$B$79:$B$88</c:f>
            </c:strRef>
          </c:cat>
          <c:val>
            <c:numRef>
              <c:f>Datos!$F$79:$F$88</c:f>
              <c:numCache/>
            </c:numRef>
          </c:val>
        </c:ser>
        <c:axId val="767716773"/>
        <c:axId val="594680365"/>
      </c:barChart>
      <c:catAx>
        <c:axId val="76771677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0"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94680365"/>
      </c:catAx>
      <c:valAx>
        <c:axId val="594680365"/>
        <c:scaling>
          <c:orientation val="minMax"/>
        </c:scaling>
        <c:delete val="0"/>
        <c:axPos val="l"/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0%" sourceLinked="0"/>
        <c:majorTickMark val="cross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67716773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Datos!$C$32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0%" sourceLinked="0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Datos!$B$33:$B$39</c:f>
            </c:strRef>
          </c:cat>
          <c:val>
            <c:numRef>
              <c:f>Datos!$C$33:$C$39</c:f>
              <c:numCache/>
            </c:numRef>
          </c:val>
        </c:ser>
        <c:ser>
          <c:idx val="1"/>
          <c:order val="1"/>
          <c:tx>
            <c:strRef>
              <c:f>Datos!$D$32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0%" sourceLinked="0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Datos!$B$33:$B$39</c:f>
            </c:strRef>
          </c:cat>
          <c:val>
            <c:numRef>
              <c:f>Datos!$D$33:$D$39</c:f>
              <c:numCache/>
            </c:numRef>
          </c:val>
        </c:ser>
        <c:ser>
          <c:idx val="2"/>
          <c:order val="2"/>
          <c:tx>
            <c:strRef>
              <c:f>Datos!$E$32</c:f>
            </c:strRef>
          </c:tx>
          <c:spPr>
            <a:solidFill>
              <a:srgbClr val="0563C1"/>
            </a:solidFill>
            <a:ln cmpd="sng">
              <a:solidFill>
                <a:srgbClr val="000000"/>
              </a:solidFill>
            </a:ln>
          </c:spPr>
          <c:dLbls>
            <c:numFmt formatCode="0%" sourceLinked="0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Datos!$B$33:$B$39</c:f>
            </c:strRef>
          </c:cat>
          <c:val>
            <c:numRef>
              <c:f>Datos!$E$33:$E$39</c:f>
              <c:numCache/>
            </c:numRef>
          </c:val>
        </c:ser>
        <c:ser>
          <c:idx val="3"/>
          <c:order val="3"/>
          <c:tx>
            <c:strRef>
              <c:f>Datos!$F$32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Datos!$B$33:$B$39</c:f>
            </c:strRef>
          </c:cat>
          <c:val>
            <c:numRef>
              <c:f>Datos!$F$33:$F$39</c:f>
              <c:numCache/>
            </c:numRef>
          </c:val>
        </c:ser>
        <c:ser>
          <c:idx val="4"/>
          <c:order val="4"/>
          <c:tx>
            <c:strRef>
              <c:f>Datos!$F$32</c:f>
            </c:strRef>
          </c:tx>
          <c:cat>
            <c:strRef>
              <c:f>Datos!$B$33:$B$39</c:f>
            </c:strRef>
          </c:cat>
          <c:val>
            <c:numRef>
              <c:f>Datos!$F$33:$F$39</c:f>
              <c:numCache/>
            </c:numRef>
          </c:val>
        </c:ser>
        <c:axId val="1299879841"/>
        <c:axId val="328078283"/>
      </c:barChart>
      <c:catAx>
        <c:axId val="129987984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28078283"/>
      </c:catAx>
      <c:valAx>
        <c:axId val="328078283"/>
        <c:scaling>
          <c:orientation val="minMax"/>
        </c:scaling>
        <c:delete val="0"/>
        <c:axPos val="l"/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0%" sourceLinked="0"/>
        <c:majorTickMark val="cross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99879841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257175</xdr:colOff>
      <xdr:row>0</xdr:row>
      <xdr:rowOff>171450</xdr:rowOff>
    </xdr:from>
    <xdr:ext cx="11801475" cy="5495925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6</xdr:col>
      <xdr:colOff>19050</xdr:colOff>
      <xdr:row>44</xdr:row>
      <xdr:rowOff>0</xdr:rowOff>
    </xdr:from>
    <xdr:ext cx="6686550" cy="3533775"/>
    <xdr:graphicFrame>
      <xdr:nvGraphicFramePr>
        <xdr:cNvPr id="2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6</xdr:col>
      <xdr:colOff>85725</xdr:colOff>
      <xdr:row>64</xdr:row>
      <xdr:rowOff>190500</xdr:rowOff>
    </xdr:from>
    <xdr:ext cx="3943350" cy="2438400"/>
    <xdr:graphicFrame>
      <xdr:nvGraphicFramePr>
        <xdr:cNvPr id="3" name="Chart 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6</xdr:col>
      <xdr:colOff>57150</xdr:colOff>
      <xdr:row>77</xdr:row>
      <xdr:rowOff>133350</xdr:rowOff>
    </xdr:from>
    <xdr:ext cx="5715000" cy="4629150"/>
    <xdr:graphicFrame>
      <xdr:nvGraphicFramePr>
        <xdr:cNvPr id="4" name="Chart 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6</xdr:col>
      <xdr:colOff>38100</xdr:colOff>
      <xdr:row>26</xdr:row>
      <xdr:rowOff>114300</xdr:rowOff>
    </xdr:from>
    <xdr:ext cx="6686550" cy="3533775"/>
    <xdr:graphicFrame>
      <xdr:nvGraphicFramePr>
        <xdr:cNvPr id="5" name="Chart 5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R15:AB15" displayName="Table_1" id="1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Datos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10.xml><?xml version="1.0" encoding="utf-8"?>
<table xmlns="http://schemas.openxmlformats.org/spreadsheetml/2006/main" headerRowCount="0" ref="A78:F78" displayName="Table_10" id="10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Datos-style 10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11.xml><?xml version="1.0" encoding="utf-8"?>
<table xmlns="http://schemas.openxmlformats.org/spreadsheetml/2006/main" headerRowCount="0" ref="A79:F82" displayName="Table_11" id="11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Datos-style 11" showColumnStripes="0" showFirstColumn="1" showLastColumn="1" showRowStripes="1"/>
</table>
</file>

<file path=xl/tables/table12.xml><?xml version="1.0" encoding="utf-8"?>
<table xmlns="http://schemas.openxmlformats.org/spreadsheetml/2006/main" headerRowCount="0" ref="A83:F84" displayName="Table_12" id="12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Datos-style 12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13.xml><?xml version="1.0" encoding="utf-8"?>
<table xmlns="http://schemas.openxmlformats.org/spreadsheetml/2006/main" headerRowCount="0" ref="A85:F85" displayName="Table_13" id="13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Datos-style 13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14.xml><?xml version="1.0" encoding="utf-8"?>
<table xmlns="http://schemas.openxmlformats.org/spreadsheetml/2006/main" headerRowCount="0" ref="A86:F89" displayName="Table_14" id="14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Datos-style 14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ref="A32:F39" displayName="Table_2" id="2">
  <tableColumns count="6">
    <tableColumn name="Tipo" id="1"/>
    <tableColumn name="FACULTADES / PROCESOS" id="2"/>
    <tableColumn name="MAR" id="3"/>
    <tableColumn name="JUN" id="4"/>
    <tableColumn name="SEP" id="5"/>
    <tableColumn name="DIC" id="6"/>
  </tableColumns>
  <tableStyleInfo name="Datos-style 2" showColumnStripes="0" showFirstColumn="1" showLastColumn="1" showRowStripes="1"/>
</table>
</file>

<file path=xl/tables/table3.xml><?xml version="1.0" encoding="utf-8"?>
<table xmlns="http://schemas.openxmlformats.org/spreadsheetml/2006/main" headerRowCount="0" ref="A40:F40" displayName="Table_3" id="3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Datos-style 3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4.xml><?xml version="1.0" encoding="utf-8"?>
<table xmlns="http://schemas.openxmlformats.org/spreadsheetml/2006/main" headerRowCount="0" ref="A45:F45" displayName="Table_4" id="4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Datos-style 4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5.xml><?xml version="1.0" encoding="utf-8"?>
<table xmlns="http://schemas.openxmlformats.org/spreadsheetml/2006/main" headerRowCount="0" ref="A46:F46" displayName="Table_5" id="5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Datos-style 5" showColumnStripes="0" showFirstColumn="1" showLastColumn="1" showRowStripes="1"/>
</table>
</file>

<file path=xl/tables/table6.xml><?xml version="1.0" encoding="utf-8"?>
<table xmlns="http://schemas.openxmlformats.org/spreadsheetml/2006/main" headerRowCount="0" ref="A47:F49" displayName="Table_6" id="6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Datos-style 6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7.xml><?xml version="1.0" encoding="utf-8"?>
<table xmlns="http://schemas.openxmlformats.org/spreadsheetml/2006/main" headerRowCount="0" ref="A50:F51" displayName="Table_7" id="7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Datos-style 7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8.xml><?xml version="1.0" encoding="utf-8"?>
<table xmlns="http://schemas.openxmlformats.org/spreadsheetml/2006/main" headerRowCount="0" ref="A66:F66" displayName="Table_8" id="8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Datos-style 8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9.xml><?xml version="1.0" encoding="utf-8"?>
<table xmlns="http://schemas.openxmlformats.org/spreadsheetml/2006/main" headerRowCount="0" ref="A67:F70" displayName="Table_9" id="9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Datos-style 9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docs.google.com/spreadsheets/d/1KP9aEezWMPSP29B5BhTDUtni8qseOwhMdrAqSzJd15g/edit?usp=share_link" TargetMode="External"/><Relationship Id="rId42" Type="http://schemas.openxmlformats.org/officeDocument/2006/relationships/hyperlink" Target="https://docs.google.com/spreadsheets/d/1ioLq-w3Zyabt3GmENoOv5BpQ_Z4kUYPX50qdUNZTPBg/edit?usp=share_link" TargetMode="External"/><Relationship Id="rId41" Type="http://schemas.openxmlformats.org/officeDocument/2006/relationships/hyperlink" Target="https://docs.google.com/spreadsheets/d/1GGRQdh3uDXVQsriSYNRDh5cumpqU3UNXTp0W0CERh_I/edit?usp=share_link" TargetMode="External"/><Relationship Id="rId44" Type="http://schemas.openxmlformats.org/officeDocument/2006/relationships/hyperlink" Target="https://docs.google.com/spreadsheets/d/1G1UJH5v31oNyeGTNER7lqQ-_VEKdZcdDPVAOoLhD_n4/edit?usp=share_link" TargetMode="External"/><Relationship Id="rId43" Type="http://schemas.openxmlformats.org/officeDocument/2006/relationships/hyperlink" Target="https://docs.google.com/spreadsheets/d/1l5iPjFK3IZOHWDEdcHSMZLtlgVEFVkzDwSGCnTfSTUI/edit?usp=share_link" TargetMode="External"/><Relationship Id="rId46" Type="http://schemas.openxmlformats.org/officeDocument/2006/relationships/hyperlink" Target="https://docs.google.com/spreadsheets/d/1s512ykEae3aFw_Y9nM47xDx0dWDNi3HA6UMo_s1CdUc/edit?usp=share_link" TargetMode="External"/><Relationship Id="rId45" Type="http://schemas.openxmlformats.org/officeDocument/2006/relationships/hyperlink" Target="https://docs.google.com/spreadsheets/d/1ZTaBQs1J5EDBdKAoMs2PvjLTGY59k2F3mncovQqeesU/edit?usp=share_link" TargetMode="External"/><Relationship Id="rId1" Type="http://schemas.openxmlformats.org/officeDocument/2006/relationships/hyperlink" Target="https://docs.google.com/spreadsheets/d/1zET0Nt66lKphQGBzMZJK5yFIBRhFNB7wNjOq-EuZSYA/edit?usp=share_link" TargetMode="External"/><Relationship Id="rId2" Type="http://schemas.openxmlformats.org/officeDocument/2006/relationships/hyperlink" Target="https://docs.google.com/spreadsheets/d/1sCvRgACMZqNXrDU2vFPeiH3voCfysVpvGElgcLadMxM/edit?usp=share_link" TargetMode="External"/><Relationship Id="rId3" Type="http://schemas.openxmlformats.org/officeDocument/2006/relationships/hyperlink" Target="https://docs.google.com/spreadsheets/d/1GGRQdh3uDXVQsriSYNRDh5cumpqU3UNXTp0W0CERh_I/edit?usp=share_link" TargetMode="External"/><Relationship Id="rId4" Type="http://schemas.openxmlformats.org/officeDocument/2006/relationships/hyperlink" Target="https://docs.google.com/spreadsheets/d/1ioLq-w3Zyabt3GmENoOv5BpQ_Z4kUYPX50qdUNZTPBg/edit?usp=share_link" TargetMode="External"/><Relationship Id="rId9" Type="http://schemas.openxmlformats.org/officeDocument/2006/relationships/hyperlink" Target="https://docs.google.com/spreadsheets/d/1s512ykEae3aFw_Y9nM47xDx0dWDNi3HA6UMo_s1CdUc/edit?usp=share_link" TargetMode="External"/><Relationship Id="rId48" Type="http://schemas.openxmlformats.org/officeDocument/2006/relationships/hyperlink" Target="https://docs.google.com/spreadsheets/d/1H9ZNMVh5f808q26L2dzFBLZM7ch4QDFAjkrQLL8senU/edit?usp=share_link" TargetMode="External"/><Relationship Id="rId47" Type="http://schemas.openxmlformats.org/officeDocument/2006/relationships/hyperlink" Target="https://docs.google.com/spreadsheets/d/16hnIzZVAJZAfvg-Av0m7bJgYib9Z3EKzHZjz92uEZic/edit?usp=share_link" TargetMode="External"/><Relationship Id="rId49" Type="http://schemas.openxmlformats.org/officeDocument/2006/relationships/hyperlink" Target="https://docs.google.com/spreadsheets/d/15z9ogMvM1jYTulW1uH8e_7VZRFI4qPAgrJJZTXw5szI/edit?usp=share_link" TargetMode="External"/><Relationship Id="rId5" Type="http://schemas.openxmlformats.org/officeDocument/2006/relationships/hyperlink" Target="https://docs.google.com/spreadsheets/d/1l5iPjFK3IZOHWDEdcHSMZLtlgVEFVkzDwSGCnTfSTUI/edit?usp=share_link" TargetMode="External"/><Relationship Id="rId6" Type="http://schemas.openxmlformats.org/officeDocument/2006/relationships/hyperlink" Target="https://docs.google.com/spreadsheets/d/1G1UJH5v31oNyeGTNER7lqQ-_VEKdZcdDPVAOoLhD_n4/edit?usp=share_link" TargetMode="External"/><Relationship Id="rId7" Type="http://schemas.openxmlformats.org/officeDocument/2006/relationships/hyperlink" Target="https://docs.google.com/spreadsheets/d/1ZTaBQs1J5EDBdKAoMs2PvjLTGY59k2F3mncovQqeesU/edit?usp=share_link" TargetMode="External"/><Relationship Id="rId8" Type="http://schemas.openxmlformats.org/officeDocument/2006/relationships/hyperlink" Target="https://docs.google.com/spreadsheets/d/1Mr9DSv_ktJLhFLmkiQ-Ea8pYCXfKHSQgiVhPtLCf9uo/edit?usp=share_link" TargetMode="External"/><Relationship Id="rId73" Type="http://schemas.openxmlformats.org/officeDocument/2006/relationships/table" Target="../tables/table8.xml"/><Relationship Id="rId72" Type="http://schemas.openxmlformats.org/officeDocument/2006/relationships/table" Target="../tables/table7.xml"/><Relationship Id="rId31" Type="http://schemas.openxmlformats.org/officeDocument/2006/relationships/hyperlink" Target="https://docs.google.com/spreadsheets/d/17rG589yff0s7EKGqshSVk51OeZerAc6aVf6B_sxRhvc/edit?usp=share_link" TargetMode="External"/><Relationship Id="rId75" Type="http://schemas.openxmlformats.org/officeDocument/2006/relationships/table" Target="../tables/table10.xml"/><Relationship Id="rId30" Type="http://schemas.openxmlformats.org/officeDocument/2006/relationships/hyperlink" Target="https://docs.google.com/spreadsheets/d/12raJ5HMnGwBPeJjD9sTvqdOSghxCH-JixI7kFmlqXCw/edit?usp=share_link" TargetMode="External"/><Relationship Id="rId74" Type="http://schemas.openxmlformats.org/officeDocument/2006/relationships/table" Target="../tables/table9.xml"/><Relationship Id="rId33" Type="http://schemas.openxmlformats.org/officeDocument/2006/relationships/hyperlink" Target="https://docs.google.com/spreadsheets/d/1zET0Nt66lKphQGBzMZJK5yFIBRhFNB7wNjOq-EuZSYA/edit?usp=share_link" TargetMode="External"/><Relationship Id="rId77" Type="http://schemas.openxmlformats.org/officeDocument/2006/relationships/table" Target="../tables/table12.xml"/><Relationship Id="rId32" Type="http://schemas.openxmlformats.org/officeDocument/2006/relationships/hyperlink" Target="https://docs.google.com/spreadsheets/d/1uDHr-Q-Y5WJ8QiGIQzgYtx8YI-gIfb2Ws_891aa2uAw/edit?usp=share_link" TargetMode="External"/><Relationship Id="rId76" Type="http://schemas.openxmlformats.org/officeDocument/2006/relationships/table" Target="../tables/table11.xml"/><Relationship Id="rId35" Type="http://schemas.openxmlformats.org/officeDocument/2006/relationships/hyperlink" Target="https://docs.google.com/spreadsheets/d/1Mr9DSv_ktJLhFLmkiQ-Ea8pYCXfKHSQgiVhPtLCf9uo/edit?usp=share_link" TargetMode="External"/><Relationship Id="rId79" Type="http://schemas.openxmlformats.org/officeDocument/2006/relationships/table" Target="../tables/table14.xml"/><Relationship Id="rId34" Type="http://schemas.openxmlformats.org/officeDocument/2006/relationships/hyperlink" Target="https://docs.google.com/spreadsheets/d/1sCvRgACMZqNXrDU2vFPeiH3voCfysVpvGElgcLadMxM/edit?usp=share_link" TargetMode="External"/><Relationship Id="rId78" Type="http://schemas.openxmlformats.org/officeDocument/2006/relationships/table" Target="../tables/table13.xml"/><Relationship Id="rId71" Type="http://schemas.openxmlformats.org/officeDocument/2006/relationships/table" Target="../tables/table6.xml"/><Relationship Id="rId70" Type="http://schemas.openxmlformats.org/officeDocument/2006/relationships/table" Target="../tables/table5.xml"/><Relationship Id="rId37" Type="http://schemas.openxmlformats.org/officeDocument/2006/relationships/hyperlink" Target="https://docs.google.com/spreadsheets/d/1Xz-rvnXH0JAjKdCjCbfdqzEEqLRPBIAPtAtbOmhmhMY/edit?usp=share_link" TargetMode="External"/><Relationship Id="rId36" Type="http://schemas.openxmlformats.org/officeDocument/2006/relationships/hyperlink" Target="https://docs.google.com/spreadsheets/d/1NAzPjAW5B9giclWA6rVp_yBE8n4bvNncNOxwqAglTUY/edit?usp=share_link" TargetMode="External"/><Relationship Id="rId39" Type="http://schemas.openxmlformats.org/officeDocument/2006/relationships/hyperlink" Target="https://docs.google.com/spreadsheets/d/1ZpBtqrYcoBz8ZkmEnHXQGMpSgo7piBN7olV321qkkb0/edit?usp=share_link" TargetMode="External"/><Relationship Id="rId38" Type="http://schemas.openxmlformats.org/officeDocument/2006/relationships/hyperlink" Target="https://docs.google.com/spreadsheets/d/1OT9ckaCBnrkPKh59a-bpzEcOSPOEH2kl3VBqQPUlro4/edit?usp=share_link" TargetMode="External"/><Relationship Id="rId20" Type="http://schemas.openxmlformats.org/officeDocument/2006/relationships/hyperlink" Target="https://docs.google.com/spreadsheets/d/1sVky004RiWls3QPcQthzppn1KKsrA_2oDvK-ZZ_M2NU/edit?usp=share_link" TargetMode="External"/><Relationship Id="rId22" Type="http://schemas.openxmlformats.org/officeDocument/2006/relationships/hyperlink" Target="https://docs.google.com/spreadsheets/d/1kWhu_TN3tYOAdqBeLN_pX85V4GP6-Gx1MY_jXtQwPbc/edit?usp=share_link" TargetMode="External"/><Relationship Id="rId66" Type="http://schemas.openxmlformats.org/officeDocument/2006/relationships/table" Target="../tables/table1.xml"/><Relationship Id="rId21" Type="http://schemas.openxmlformats.org/officeDocument/2006/relationships/hyperlink" Target="https://docs.google.com/spreadsheets/d/17rG589yff0s7EKGqshSVk51OeZerAc6aVf6B_sxRhvc/edit?usp=share_link" TargetMode="External"/><Relationship Id="rId24" Type="http://schemas.openxmlformats.org/officeDocument/2006/relationships/hyperlink" Target="https://docs.google.com/spreadsheets/d/1uDHr-Q-Y5WJ8QiGIQzgYtx8YI-gIfb2Ws_891aa2uAw/edit?usp=share_link" TargetMode="External"/><Relationship Id="rId68" Type="http://schemas.openxmlformats.org/officeDocument/2006/relationships/table" Target="../tables/table3.xml"/><Relationship Id="rId23" Type="http://schemas.openxmlformats.org/officeDocument/2006/relationships/hyperlink" Target="https://docs.google.com/spreadsheets/d/1ZpBtqrYcoBz8ZkmEnHXQGMpSgo7piBN7olV321qkkb0/edit?usp=share_link" TargetMode="External"/><Relationship Id="rId67" Type="http://schemas.openxmlformats.org/officeDocument/2006/relationships/table" Target="../tables/table2.xml"/><Relationship Id="rId26" Type="http://schemas.openxmlformats.org/officeDocument/2006/relationships/hyperlink" Target="https://docs.google.com/spreadsheets/d/1Bnv7boXk6erB1uKZmMbTnt96Y7Cf73cq2HmQIpSBX5A/edit?usp=share_link" TargetMode="External"/><Relationship Id="rId25" Type="http://schemas.openxmlformats.org/officeDocument/2006/relationships/hyperlink" Target="https://docs.google.com/spreadsheets/d/1KP9aEezWMPSP29B5BhTDUtni8qseOwhMdrAqSzJd15g/edit?usp=share_link" TargetMode="External"/><Relationship Id="rId69" Type="http://schemas.openxmlformats.org/officeDocument/2006/relationships/table" Target="../tables/table4.xml"/><Relationship Id="rId28" Type="http://schemas.openxmlformats.org/officeDocument/2006/relationships/hyperlink" Target="https://docs.google.com/spreadsheets/d/1sVky004RiWls3QPcQthzppn1KKsrA_2oDvK-ZZ_M2NU/edit?usp=share_link" TargetMode="External"/><Relationship Id="rId27" Type="http://schemas.openxmlformats.org/officeDocument/2006/relationships/hyperlink" Target="https://docs.google.com/spreadsheets/d/1RoN7YFXvnRl5kXTGNTCtUUuxNrEtmuXTgfjRm8QbldI/edit?usp=share_link" TargetMode="External"/><Relationship Id="rId29" Type="http://schemas.openxmlformats.org/officeDocument/2006/relationships/hyperlink" Target="https://docs.google.com/spreadsheets/d/10EmafWtyzukGquArZFJtYlKi1Vdt5J9cdIjlEoAob-I/edit?usp=share_link" TargetMode="External"/><Relationship Id="rId51" Type="http://schemas.openxmlformats.org/officeDocument/2006/relationships/drawing" Target="../drawings/drawing1.xml"/><Relationship Id="rId50" Type="http://schemas.openxmlformats.org/officeDocument/2006/relationships/hyperlink" Target="https://docs.google.com/spreadsheets/d/1kWhu_TN3tYOAdqBeLN_pX85V4GP6-Gx1MY_jXtQwPbc/edit?usp=share_link" TargetMode="External"/><Relationship Id="rId11" Type="http://schemas.openxmlformats.org/officeDocument/2006/relationships/hyperlink" Target="https://docs.google.com/spreadsheets/d/1NAzPjAW5B9giclWA6rVp_yBE8n4bvNncNOxwqAglTUY/edit?usp=share_link" TargetMode="External"/><Relationship Id="rId10" Type="http://schemas.openxmlformats.org/officeDocument/2006/relationships/hyperlink" Target="https://docs.google.com/spreadsheets/d/16hnIzZVAJZAfvg-Av0m7bJgYib9Z3EKzHZjz92uEZic/edit?usp=share_link" TargetMode="External"/><Relationship Id="rId13" Type="http://schemas.openxmlformats.org/officeDocument/2006/relationships/hyperlink" Target="https://docs.google.com/spreadsheets/d/1H9ZNMVh5f808q26L2dzFBLZM7ch4QDFAjkrQLL8senU/edit?usp=share_link" TargetMode="External"/><Relationship Id="rId12" Type="http://schemas.openxmlformats.org/officeDocument/2006/relationships/hyperlink" Target="https://docs.google.com/spreadsheets/d/1Bnv7boXk6erB1uKZmMbTnt96Y7Cf73cq2HmQIpSBX5A/edit?usp=share_link" TargetMode="External"/><Relationship Id="rId15" Type="http://schemas.openxmlformats.org/officeDocument/2006/relationships/hyperlink" Target="https://docs.google.com/spreadsheets/d/1Xz-rvnXH0JAjKdCjCbfdqzEEqLRPBIAPtAtbOmhmhMY/edit?usp=share_link" TargetMode="External"/><Relationship Id="rId14" Type="http://schemas.openxmlformats.org/officeDocument/2006/relationships/hyperlink" Target="https://docs.google.com/spreadsheets/d/1OT9ckaCBnrkPKh59a-bpzEcOSPOEH2kl3VBqQPUlro4/edit?usp=share_link" TargetMode="External"/><Relationship Id="rId17" Type="http://schemas.openxmlformats.org/officeDocument/2006/relationships/hyperlink" Target="https://docs.google.com/spreadsheets/d/12raJ5HMnGwBPeJjD9sTvqdOSghxCH-JixI7kFmlqXCw/edit?usp=share_link" TargetMode="External"/><Relationship Id="rId16" Type="http://schemas.openxmlformats.org/officeDocument/2006/relationships/hyperlink" Target="https://docs.google.com/spreadsheets/d/1RoN7YFXvnRl5kXTGNTCtUUuxNrEtmuXTgfjRm8QbldI/edit?usp=share_link" TargetMode="External"/><Relationship Id="rId19" Type="http://schemas.openxmlformats.org/officeDocument/2006/relationships/hyperlink" Target="https://docs.google.com/spreadsheets/d/15z9ogMvM1jYTulW1uH8e_7VZRFI4qPAgrJJZTXw5szI/edit?usp=share_link" TargetMode="External"/><Relationship Id="rId18" Type="http://schemas.openxmlformats.org/officeDocument/2006/relationships/hyperlink" Target="https://docs.google.com/spreadsheets/d/10EmafWtyzukGquArZFJtYlKi1Vdt5J9cdIjlEoAob-I/edit?usp=share_link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spreadsheets/d/1f_wq11L-HGt6iZjLYggxtTxH1koAAXTG/edit?usp=sharing&amp;ouid=116871882534470750628&amp;rtpof=true&amp;sd=true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pageSetUpPr/>
  </sheetPr>
  <sheetViews>
    <sheetView workbookViewId="0"/>
  </sheetViews>
  <sheetFormatPr customHeight="1" defaultColWidth="12.63" defaultRowHeight="15.0"/>
  <cols>
    <col customWidth="1" min="1" max="1" width="20.5"/>
    <col customWidth="1" min="2" max="2" width="37.63"/>
    <col customWidth="1" min="3" max="5" width="10.5"/>
    <col customWidth="1" min="6" max="6" width="10.0"/>
    <col customWidth="1" min="7" max="28" width="9.38"/>
  </cols>
  <sheetData>
    <row r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>
      <c r="A2" s="4" t="s">
        <v>6</v>
      </c>
      <c r="B2" s="5" t="s">
        <v>7</v>
      </c>
      <c r="C2" s="6">
        <f>IFERROR(__xludf.DUMMYFUNCTION("IMPORTRANGE(""https://docs.google.com/spreadsheets/d/1zET0Nt66lKphQGBzMZJK5yFIBRhFNB7wNjOq-EuZSYA/edit#gid=663396964"",""DATA com!s44"")"),0.4065000000000001)</f>
        <v>0.4065</v>
      </c>
      <c r="D2" s="6">
        <f>IFERROR(__xludf.DUMMYFUNCTION("IMPORTRANGE(""https://docs.google.com/spreadsheets/d/1zET0Nt66lKphQGBzMZJK5yFIBRhFNB7wNjOq-EuZSYA/edit#gid=663396964"",""DATA com!x44"")"),0.7398003174603154)</f>
        <v>0.7398003175</v>
      </c>
      <c r="E2" s="6">
        <f>IFERROR(__xludf.DUMMYFUNCTION("IMPORTRANGE(""https://docs.google.com/spreadsheets/d/1zET0Nt66lKphQGBzMZJK5yFIBRhFNB7wNjOq-EuZSYA/edit#gid=663396964"",""DATA com!ac44"")"),0.8900000000000003)</f>
        <v>0.89</v>
      </c>
      <c r="F2" s="6">
        <f>IFERROR(__xludf.DUMMYFUNCTION("IMPORTRANGE(""https://docs.google.com/spreadsheets/d/1zET0Nt66lKphQGBzMZJK5yFIBRhFNB7wNjOq-EuZSYA/edit#gid=663396964"",""DATA com!ah44"")"),1.0000000000000007)</f>
        <v>1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>
      <c r="A3" s="4" t="s">
        <v>6</v>
      </c>
      <c r="B3" s="5" t="s">
        <v>8</v>
      </c>
      <c r="C3" s="6">
        <f>IFERROR(__xludf.DUMMYFUNCTION("IMPORTRANGE(""https://docs.google.com/spreadsheets/d/1sCvRgACMZqNXrDU2vFPeiH3voCfysVpvGElgcLadMxM/edit#gid=1300558346"",""DATA calidad!s47"")"),0.4173000000000001)</f>
        <v>0.4173</v>
      </c>
      <c r="D3" s="6">
        <f>IFERROR(__xludf.DUMMYFUNCTION("IMPORTRANGE(""https://docs.google.com/spreadsheets/d/1sCvRgACMZqNXrDU2vFPeiH3voCfysVpvGElgcLadMxM/edit#gid=1300558346"",""DATA calidad!x47"")"),0.5508000000000002)</f>
        <v>0.5508</v>
      </c>
      <c r="E3" s="6">
        <f>IFERROR(__xludf.DUMMYFUNCTION("IMPORTRANGE(""https://docs.google.com/spreadsheets/d/1sCvRgACMZqNXrDU2vFPeiH3voCfysVpvGElgcLadMxM/edit#gid=1300558346"",""DATA calidad!ac47"")"),0.7898000000000005)</f>
        <v>0.7898</v>
      </c>
      <c r="F3" s="6">
        <f>IFERROR(__xludf.DUMMYFUNCTION("IMPORTRANGE(""1sCvRgACMZqNXrDU2vFPeiH3voCfysVpvGElgcLadMxM"",""DATA CALIDAD!ag47"")"),1.0000000000000007)</f>
        <v>1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>
      <c r="A4" s="4" t="s">
        <v>9</v>
      </c>
      <c r="B4" s="5" t="s">
        <v>10</v>
      </c>
      <c r="C4" s="6">
        <f>IFERROR(__xludf.DUMMYFUNCTION("IMPORTRANGE(""https://docs.google.com/spreadsheets/d/1GGRQdh3uDXVQsriSYNRDh5cumpqU3UNXTp0W0CERh_I/edit#gid=1502090188"",""DATA LEGAL!r40"")"),0.2543000000000001)</f>
        <v>0.2543</v>
      </c>
      <c r="D4" s="6">
        <f>IFERROR(__xludf.DUMMYFUNCTION("IMPORTRANGE(""https://docs.google.com/spreadsheets/d/1GGRQdh3uDXVQsriSYNRDh5cumpqU3UNXTp0W0CERh_I/edit#gid=1502090188"",""DATA LEGAL!w40"")"),0.5000000000000002)</f>
        <v>0.5</v>
      </c>
      <c r="E4" s="6">
        <f>IFERROR(__xludf.DUMMYFUNCTION("IMPORTRANGE(""https://docs.google.com/spreadsheets/d/1GGRQdh3uDXVQsriSYNRDh5cumpqU3UNXTp0W0CERh_I/edit#gid=1502090188"",""DATA LEGAL!ac40"")"),0.7500000000000001)</f>
        <v>0.75</v>
      </c>
      <c r="F4" s="6">
        <f>IFERROR(__xludf.DUMMYFUNCTION("IMPORTRANGE(""https://docs.google.com/spreadsheets/d/1GGRQdh3uDXVQsriSYNRDh5cumpqU3UNXTp0W0CERh_I/edit#gid=1502090188"",""DATA LEGAL!ah40"")"),1.0000000000000004)</f>
        <v>1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>
      <c r="A5" s="4" t="s">
        <v>9</v>
      </c>
      <c r="B5" s="5" t="s">
        <v>11</v>
      </c>
      <c r="C5" s="6">
        <f>IFERROR(__xludf.DUMMYFUNCTION("IMPORTRANGE(""https://docs.google.com/spreadsheets/d/1ioLq-w3Zyabt3GmENoOv5BpQ_Z4kUYPX50qdUNZTPBg/edit#gid=1113548929"",""DATA FIN!R25"")"),0.3262)</f>
        <v>0.3262</v>
      </c>
      <c r="D5" s="6">
        <f>IFERROR(__xludf.DUMMYFUNCTION("IMPORTRANGE(""https://docs.google.com/spreadsheets/d/1ioLq-w3Zyabt3GmENoOv5BpQ_Z4kUYPX50qdUNZTPBg/edit#gid=1113548929"",""DATA FIN!w25"")"),0.5909)</f>
        <v>0.5909</v>
      </c>
      <c r="E5" s="6">
        <f>IFERROR(__xludf.DUMMYFUNCTION("IMPORTRANGE(""https://docs.google.com/spreadsheets/d/1ioLq-w3Zyabt3GmENoOv5BpQ_Z4kUYPX50qdUNZTPBg/edit#gid=1113548929"",""DATA FIN!ab25"")"),0.8948000000000003)</f>
        <v>0.8948</v>
      </c>
      <c r="F5" s="6">
        <f>IFERROR(__xludf.DUMMYFUNCTION("IMPORTRANGE(""https://docs.google.com/spreadsheets/d/1ioLq-w3Zyabt3GmENoOv5BpQ_Z4kUYPX50qdUNZTPBg/edit#gid=1113548929"",""DATA FIN!ag25"")"),1.0000000000000002)</f>
        <v>1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>
      <c r="A6" s="4" t="s">
        <v>9</v>
      </c>
      <c r="B6" s="5" t="s">
        <v>12</v>
      </c>
      <c r="C6" s="6">
        <f>IFERROR(__xludf.DUMMYFUNCTION("IMPORTRANGE(""https://docs.google.com/spreadsheets/d/1l5iPjFK3IZOHWDEdcHSMZLtlgVEFVkzDwSGCnTfSTUI/edit#gid=474822008"",""DATA contra!r20"")"),0.20257200000000003)</f>
        <v>0.202572</v>
      </c>
      <c r="D6" s="6">
        <f>IFERROR(__xludf.DUMMYFUNCTION("IMPORTRANGE(""https://docs.google.com/spreadsheets/d/1l5iPjFK3IZOHWDEdcHSMZLtlgVEFVkzDwSGCnTfSTUI/edit#gid=474822008"",""DATA contra!w20"")"),0.4892000000000001)</f>
        <v>0.4892</v>
      </c>
      <c r="E6" s="6">
        <f>IFERROR(__xludf.DUMMYFUNCTION("IMPORTRANGE(""https://docs.google.com/spreadsheets/d/1l5iPjFK3IZOHWDEdcHSMZLtlgVEFVkzDwSGCnTfSTUI/edit#gid=474822008"",""DATA contra!ab20"")"),0.7404000000000001)</f>
        <v>0.7404</v>
      </c>
      <c r="F6" s="6">
        <f>IFERROR(__xludf.DUMMYFUNCTION("IMPORTRANGE(""https://docs.google.com/spreadsheets/d/1l5iPjFK3IZOHWDEdcHSMZLtlgVEFVkzDwSGCnTfSTUI/edit#gid=474822008"",""DATA contra!ag20"")"),1.0000000000000002)</f>
        <v>1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>
      <c r="A7" s="4" t="s">
        <v>9</v>
      </c>
      <c r="B7" s="5" t="s">
        <v>13</v>
      </c>
      <c r="C7" s="6">
        <f>IFERROR(__xludf.DUMMYFUNCTION("IMPORTRANGE(""https://docs.google.com/spreadsheets/d/1G1UJH5v31oNyeGTNER7lqQ-_VEKdZcdDPVAOoLhD_n4/edit#gid=1417832018"",""DATA bie!s57"")"),0.2195)</f>
        <v>0.2195</v>
      </c>
      <c r="D7" s="6">
        <f>IFERROR(__xludf.DUMMYFUNCTION("IMPORTRANGE(""https://docs.google.com/spreadsheets/d/1G1UJH5v31oNyeGTNER7lqQ-_VEKdZcdDPVAOoLhD_n4/edit#gid=1417832018"",""DATA bie!x57"")"),0.4890000000000002)</f>
        <v>0.489</v>
      </c>
      <c r="E7" s="6">
        <f>IFERROR(__xludf.DUMMYFUNCTION("IMPORTRANGE(""https://docs.google.com/spreadsheets/d/1G1UJH5v31oNyeGTNER7lqQ-_VEKdZcdDPVAOoLhD_n4/edit#gid=1417832018"",""DATA bie!ac57"")"),0.8250000000000002)</f>
        <v>0.825</v>
      </c>
      <c r="F7" s="6">
        <f>IFERROR(__xludf.DUMMYFUNCTION("IMPORTRANGE(""https://docs.google.com/spreadsheets/d/1G1UJH5v31oNyeGTNER7lqQ-_VEKdZcdDPVAOoLhD_n4/edit#gid=1417832018"",""DATA bie!ah57"")"),0.9860000000000005)</f>
        <v>0.986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>
      <c r="A8" s="4" t="s">
        <v>9</v>
      </c>
      <c r="B8" s="5" t="s">
        <v>14</v>
      </c>
      <c r="C8" s="6">
        <f>IFERROR(__xludf.DUMMYFUNCTION("IMPORTRANGE(""https://docs.google.com/spreadsheets/d/1ZTaBQs1J5EDBdKAoMs2PvjLTGY59k2F3mncovQqeesU/edit#gid=1552835204"",""DATA doc!R18"")"),0.25000000000000006)</f>
        <v>0.25</v>
      </c>
      <c r="D8" s="6">
        <f>IFERROR(__xludf.DUMMYFUNCTION("IMPORTRANGE(""https://docs.google.com/spreadsheets/d/1ZTaBQs1J5EDBdKAoMs2PvjLTGY59k2F3mncovQqeesU/edit#gid=1552835204"",""DATA doc!w18"")"),0.6130000000000001)</f>
        <v>0.613</v>
      </c>
      <c r="E8" s="6">
        <f>IFERROR(__xludf.DUMMYFUNCTION("IMPORTRANGE(""https://docs.google.com/spreadsheets/d/1ZTaBQs1J5EDBdKAoMs2PvjLTGY59k2F3mncovQqeesU/edit#gid=1552835204"",""DATA doc!ab18"")"),0.8560000000000001)</f>
        <v>0.856</v>
      </c>
      <c r="F8" s="6">
        <f>IFERROR(__xludf.DUMMYFUNCTION("IMPORTRANGE(""https://docs.google.com/spreadsheets/d/1ZTaBQs1J5EDBdKAoMs2PvjLTGY59k2F3mncovQqeesU/edit#gid=1552835204"",""DATA doc!ag18"")"),0.9710000000000001)</f>
        <v>0.971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>
      <c r="A9" s="4" t="s">
        <v>6</v>
      </c>
      <c r="B9" s="5" t="s">
        <v>15</v>
      </c>
      <c r="C9" s="6">
        <f>IFERROR(__xludf.DUMMYFUNCTION("IMPORTRANGE(""https://docs.google.com/spreadsheets/d/1Mr9DSv_ktJLhFLmkiQ-Ea8pYCXfKHSQgiVhPtLCf9uo/edit#gid=1133764248"",""DATA PLAN!s44"")"),0.46513333333333357)</f>
        <v>0.4651333333</v>
      </c>
      <c r="D9" s="6">
        <f>IFERROR(__xludf.DUMMYFUNCTION("IMPORTRANGE(""https://docs.google.com/spreadsheets/d/1Mr9DSv_ktJLhFLmkiQ-Ea8pYCXfKHSQgiVhPtLCf9uo/edit#gid=1133764248"",""DATA PLAN!x44"")"),0.6800121212121215)</f>
        <v>0.6800121212</v>
      </c>
      <c r="E9" s="6">
        <f>IFERROR(__xludf.DUMMYFUNCTION("IMPORTRANGE(""https://docs.google.com/spreadsheets/d/1Mr9DSv_ktJLhFLmkiQ-Ea8pYCXfKHSQgiVhPtLCf9uo/edit#gid=1133764248"",""DATA PLAN!ac44"")"),0.7564333333333336)</f>
        <v>0.7564333333</v>
      </c>
      <c r="F9" s="6">
        <f>IFERROR(__xludf.DUMMYFUNCTION("IMPORTRANGE(""https://docs.google.com/spreadsheets/d/1Mr9DSv_ktJLhFLmkiQ-Ea8pYCXfKHSQgiVhPtLCf9uo/edit#gid=1133764248"",""DATA PLAN!ah44"")"),0.9681000000000004)</f>
        <v>0.9681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>
      <c r="A10" s="4" t="s">
        <v>9</v>
      </c>
      <c r="B10" s="7" t="s">
        <v>16</v>
      </c>
      <c r="C10" s="6">
        <f>IFERROR(__xludf.DUMMYFUNCTION("IMPORTRANGE(""https://docs.google.com/spreadsheets/d/1s512ykEae3aFw_Y9nM47xDx0dWDNi3HA6UMo_s1CdUc/edit#gid=1299218405"",""DATA BIB!R15"")"),0.6004)</f>
        <v>0.6004</v>
      </c>
      <c r="D10" s="6">
        <f>IFERROR(__xludf.DUMMYFUNCTION("IMPORTRANGE(""https://docs.google.com/spreadsheets/d/1s512ykEae3aFw_Y9nM47xDx0dWDNi3HA6UMo_s1CdUc/edit#gid=1299218405"",""DATA BIB!w15"")"),0.733)</f>
        <v>0.733</v>
      </c>
      <c r="E10" s="6">
        <f>IFERROR(__xludf.DUMMYFUNCTION("IMPORTRANGE(""https://docs.google.com/spreadsheets/d/1s512ykEae3aFw_Y9nM47xDx0dWDNi3HA6UMo_s1CdUc/edit#gid=1299218405"",""DATA BIB!ag15"")"),0.9639999999999999)</f>
        <v>0.964</v>
      </c>
      <c r="F10" s="6">
        <f>IFERROR(__xludf.DUMMYFUNCTION("IMPORTRANGE(""https://docs.google.com/spreadsheets/d/1s512ykEae3aFw_Y9nM47xDx0dWDNi3HA6UMo_s1CdUc/edit#gid=1299218405"",""DATA BIB!ag15"")"),0.9639999999999999)</f>
        <v>0.964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>
      <c r="A11" s="4" t="s">
        <v>9</v>
      </c>
      <c r="B11" s="5" t="s">
        <v>17</v>
      </c>
      <c r="C11" s="6">
        <f>IFERROR(__xludf.DUMMYFUNCTION("IMPORTRANGE(""https://docs.google.com/spreadsheets/d/16hnIzZVAJZAfvg-Av0m7bJgYib9Z3EKzHZjz92uEZic/edit#gid=1928946427"",""DATA ADM!r25"")"),0.4158000000000001)</f>
        <v>0.4158</v>
      </c>
      <c r="D11" s="6">
        <f>IFERROR(__xludf.DUMMYFUNCTION("IMPORTRANGE(""https://docs.google.com/spreadsheets/d/16hnIzZVAJZAfvg-Av0m7bJgYib9Z3EKzHZjz92uEZic/edit#gid=1928946427"",""DATA ADM!w25"")"),0.8240000000000003)</f>
        <v>0.824</v>
      </c>
      <c r="E11" s="6">
        <f>IFERROR(__xludf.DUMMYFUNCTION("IMPORTRANGE(""https://docs.google.com/spreadsheets/d/16hnIzZVAJZAfvg-Av0m7bJgYib9Z3EKzHZjz92uEZic/edit#gid=1928946427"",""DATA ADM!ab25"")"),0.9395000000000004)</f>
        <v>0.9395</v>
      </c>
      <c r="F11" s="6">
        <f>IFERROR(__xludf.DUMMYFUNCTION("IMPORTRANGE(""https://docs.google.com/spreadsheets/d/16hnIzZVAJZAfvg-Av0m7bJgYib9Z3EKzHZjz92uEZic/edit#gid=1928946427"",""DATA ADM!ag25"")"),0.9620000000000004)</f>
        <v>0.962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>
      <c r="A12" s="4" t="s">
        <v>6</v>
      </c>
      <c r="B12" s="5" t="s">
        <v>18</v>
      </c>
      <c r="C12" s="6">
        <f>IFERROR(__xludf.DUMMYFUNCTION("IMPORTRANGE(""https://docs.google.com/spreadsheets/d/1NAzPjAW5B9giclWA6rVp_yBE8n4bvNncNOxwqAglTUY/edit#gid=1277413506"",""DATA control!s62"")"),0.3929000000000002)</f>
        <v>0.3929</v>
      </c>
      <c r="D12" s="6">
        <f>IFERROR(__xludf.DUMMYFUNCTION("IMPORTRANGE(""https://docs.google.com/spreadsheets/d/1NAzPjAW5B9giclWA6rVp_yBE8n4bvNncNOxwqAglTUY/edit#gid=1277413506"",""DATA control!x62"")"),0.5919941176470591)</f>
        <v>0.5919941176</v>
      </c>
      <c r="E12" s="6">
        <f>IFERROR(__xludf.DUMMYFUNCTION("IMPORTRANGE(""https://docs.google.com/spreadsheets/d/1NAzPjAW5B9giclWA6rVp_yBE8n4bvNncNOxwqAglTUY/edit#gid=1277413506"",""DATA control!ac62"")"),0.7956100000000005)</f>
        <v>0.79561</v>
      </c>
      <c r="F12" s="6">
        <f>IFERROR(__xludf.DUMMYFUNCTION("IMPORTRANGE(""https://docs.google.com/spreadsheets/d/1NAzPjAW5B9giclWA6rVp_yBE8n4bvNncNOxwqAglTUY/edit#gid=1277413506"",""DATA control!ah62"")"),0.9579000000000004)</f>
        <v>0.9579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>
      <c r="A13" s="4" t="s">
        <v>19</v>
      </c>
      <c r="B13" s="8" t="s">
        <v>20</v>
      </c>
      <c r="C13" s="6">
        <f>IFERROR(__xludf.DUMMYFUNCTION("IMPORTRANGE(""https://docs.google.com/spreadsheets/d/1Bnv7boXk6erB1uKZmMbTnt96Y7Cf73cq2HmQIpSBX5A/edit#gid=235479245"",""DATA BAS!r47"")"),0.29705000000000004)</f>
        <v>0.29705</v>
      </c>
      <c r="D13" s="6">
        <f>IFERROR(__xludf.DUMMYFUNCTION("IMPORTRANGE(""https://docs.google.com/spreadsheets/d/1Bnv7boXk6erB1uKZmMbTnt96Y7Cf73cq2HmQIpSBX5A/edit#gid=235479245"",""DATA BAS!w47"")"),0.5314642857142857)</f>
        <v>0.5314642857</v>
      </c>
      <c r="E13" s="6">
        <f>IFERROR(__xludf.DUMMYFUNCTION("IMPORTRANGE(""https://docs.google.com/spreadsheets/d/1Bnv7boXk6erB1uKZmMbTnt96Y7Cf73cq2HmQIpSBX5A/edit#gid=235479245"",""DATA BAS!ab47"")"),0.7789000000000003)</f>
        <v>0.7789</v>
      </c>
      <c r="F13" s="6">
        <f>IFERROR(__xludf.DUMMYFUNCTION("IMPORTRANGE(""https://docs.google.com/spreadsheets/d/1Bnv7boXk6erB1uKZmMbTnt96Y7Cf73cq2HmQIpSBX5A/edit#gid=235479245"",""DATA BAS!AG47"")"),0.9484000000000005)</f>
        <v>0.9484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>
      <c r="A14" s="4" t="s">
        <v>9</v>
      </c>
      <c r="B14" s="5" t="s">
        <v>21</v>
      </c>
      <c r="C14" s="6">
        <f>IFERROR(__xludf.DUMMYFUNCTION("IMPORTRANGE(""https://docs.google.com/spreadsheets/d/1H9ZNMVh5f808q26L2dzFBLZM7ch4QDFAjkrQLL8senU/edit#gid=472036127"",""INFRA!R42"")"),0.3725042964731733)</f>
        <v>0.3725042965</v>
      </c>
      <c r="D14" s="6">
        <f>IFERROR(__xludf.DUMMYFUNCTION("IMPORTRANGE(""https://docs.google.com/spreadsheets/d/1H9ZNMVh5f808q26L2dzFBLZM7ch4QDFAjkrQLL8senU/edit#gid=472036127"",""INFRA!W42"")"),0.6307095374672695)</f>
        <v>0.6307095375</v>
      </c>
      <c r="E14" s="6">
        <f>IFERROR(__xludf.DUMMYFUNCTION("IMPORTRANGE(""https://docs.google.com/spreadsheets/d/1H9ZNMVh5f808q26L2dzFBLZM7ch4QDFAjkrQLL8senU/edit#gid=472036127"",""INFRA!AB42"")"),0.804128942330102)</f>
        <v>0.8041289423</v>
      </c>
      <c r="F14" s="6">
        <f>IFERROR(__xludf.DUMMYFUNCTION("IMPORTRANGE(""https://docs.google.com/spreadsheets/d/1H9ZNMVh5f808q26L2dzFBLZM7ch4QDFAjkrQLL8senU/edit#gid=472036127"",""INFRA!AG42"")"),0.9384305648396049)</f>
        <v>0.9384305648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ht="15.75" customHeight="1">
      <c r="A15" s="4" t="s">
        <v>22</v>
      </c>
      <c r="B15" s="5" t="s">
        <v>23</v>
      </c>
      <c r="C15" s="6">
        <f>IFERROR(__xludf.DUMMYFUNCTION("IMPORTRANGE(""https://docs.google.com/spreadsheets/d/1OT9ckaCBnrkPKh59a-bpzEcOSPOEH2kl3VBqQPUlro4/edit#gid=1198411935"",""DATA inv!s18"")"),0.10662)</f>
        <v>0.10662</v>
      </c>
      <c r="D15" s="6">
        <f>IFERROR(__xludf.DUMMYFUNCTION("IMPORTRANGE(""https://docs.google.com/spreadsheets/d/1OT9ckaCBnrkPKh59a-bpzEcOSPOEH2kl3VBqQPUlro4/edit#gid=1198411935"",""DATA inv!x18"")"),0.26924000000000003)</f>
        <v>0.26924</v>
      </c>
      <c r="E15" s="6">
        <f>IFERROR(__xludf.DUMMYFUNCTION("IMPORTRANGE(""https://docs.google.com/spreadsheets/d/1OT9ckaCBnrkPKh59a-bpzEcOSPOEH2kl3VBqQPUlro4/edit#gid=1198411935"",""DATA inv!ac18"")"),0.6325000000000001)</f>
        <v>0.6325</v>
      </c>
      <c r="F15" s="6">
        <f>IFERROR(__xludf.DUMMYFUNCTION("IMPORTRANGE(""https://docs.google.com/spreadsheets/d/1OT9ckaCBnrkPKh59a-bpzEcOSPOEH2kl3VBqQPUlro4/edit#gid=1198411935"",""DATA inv!ah18"")"),0.9380000000000004)</f>
        <v>0.938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</row>
    <row r="16" ht="15.75" customHeight="1">
      <c r="A16" s="4" t="s">
        <v>6</v>
      </c>
      <c r="B16" s="5" t="s">
        <v>24</v>
      </c>
      <c r="C16" s="6">
        <f>IFERROR(__xludf.DUMMYFUNCTION("IMPORTRANGE(""https://docs.google.com/spreadsheets/d/1Xz-rvnXH0JAjKdCjCbfdqzEEqLRPBIAPtAtbOmhmhMY/edit#gid=675239111"",""DATA inter!s25"")"),0.2825000000000001)</f>
        <v>0.2825</v>
      </c>
      <c r="D16" s="6">
        <f>IFERROR(__xludf.DUMMYFUNCTION("IMPORTRANGE(""https://docs.google.com/spreadsheets/d/1Xz-rvnXH0JAjKdCjCbfdqzEEqLRPBIAPtAtbOmhmhMY/edit#gid=675239111"",""DATA inter!x25"")"),0.5920000000000002)</f>
        <v>0.592</v>
      </c>
      <c r="E16" s="6">
        <f>IFERROR(__xludf.DUMMYFUNCTION("IMPORTRANGE(""https://docs.google.com/spreadsheets/d/1Xz-rvnXH0JAjKdCjCbfdqzEEqLRPBIAPtAtbOmhmhMY/edit#gid=675239111"",""DATA inter!ac25"")"),0.7836)</f>
        <v>0.7836</v>
      </c>
      <c r="F16" s="6">
        <f>IFERROR(__xludf.DUMMYFUNCTION("IMPORTRANGE(""https://docs.google.com/spreadsheets/d/1Xz-rvnXH0JAjKdCjCbfdqzEEqLRPBIAPtAtbOmhmhMY/edit#gid=675239111"",""DATA inter!ah25"")"),0.9300000000000004)</f>
        <v>0.93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ht="15.75" customHeight="1">
      <c r="A17" s="4" t="s">
        <v>19</v>
      </c>
      <c r="B17" s="5" t="s">
        <v>25</v>
      </c>
      <c r="C17" s="6">
        <f>IFERROR(__xludf.DUMMYFUNCTION("IMPORTRANGE(""https://docs.google.com/spreadsheets/d/1RoN7YFXvnRl5kXTGNTCtUUuxNrEtmuXTgfjRm8QbldI/edit#gid=309521006"",""DATA EDU!R249"")"),0.1501777777777778)</f>
        <v>0.1501777778</v>
      </c>
      <c r="D17" s="6">
        <f>IFERROR(__xludf.DUMMYFUNCTION("IMPORTRANGE(""https://docs.google.com/spreadsheets/d/1RoN7YFXvnRl5kXTGNTCtUUuxNrEtmuXTgfjRm8QbldI/edit#gid=309521006"",""DATA EDU!W249"")"),0.5105551459293396)</f>
        <v>0.5105551459</v>
      </c>
      <c r="E17" s="6">
        <f>IFERROR(__xludf.DUMMYFUNCTION("IMPORTRANGE(""https://docs.google.com/spreadsheets/d/1RoN7YFXvnRl5kXTGNTCtUUuxNrEtmuXTgfjRm8QbldI/edit#gid=309521006"",""DATA EDU!ab249"")"),0.8083962301587302)</f>
        <v>0.8083962302</v>
      </c>
      <c r="F17" s="6">
        <f>IFERROR(__xludf.DUMMYFUNCTION("IMPORTRANGE(""https://docs.google.com/spreadsheets/d/1RoN7YFXvnRl5kXTGNTCtUUuxNrEtmuXTgfjRm8QbldI/edit#gid=309521006"",""DATA EDU!ag249"")"),0.9319000000000002)</f>
        <v>0.9319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ht="15.75" customHeight="1">
      <c r="A18" s="4" t="s">
        <v>19</v>
      </c>
      <c r="B18" s="5" t="s">
        <v>26</v>
      </c>
      <c r="C18" s="6">
        <f>IFERROR(__xludf.DUMMYFUNCTION("IMPORTRANGE(""https://docs.google.com/spreadsheets/d/12raJ5HMnGwBPeJjD9sTvqdOSghxCH-JixI7kFmlqXCw/edit#gid=1317557288"",""DATA MVZ!R41"")"),0.1866)</f>
        <v>0.1866</v>
      </c>
      <c r="D18" s="6">
        <f>IFERROR(__xludf.DUMMYFUNCTION("IMPORTRANGE(""https://docs.google.com/spreadsheets/d/12raJ5HMnGwBPeJjD9sTvqdOSghxCH-JixI7kFmlqXCw/edit#gid=1317557288"",""DATA MVZ!w41"")"),0.6172000000000001)</f>
        <v>0.6172</v>
      </c>
      <c r="E18" s="6">
        <f>IFERROR(__xludf.DUMMYFUNCTION("IMPORTRANGE(""https://docs.google.com/spreadsheets/d/12raJ5HMnGwBPeJjD9sTvqdOSghxCH-JixI7kFmlqXCw/edit#gid=1317557288"",""DATA MVZ!AB41"")"),0.8769814814814818)</f>
        <v>0.8769814815</v>
      </c>
      <c r="F18" s="6">
        <f>IFERROR(__xludf.DUMMYFUNCTION("IMPORTRANGE(""https://docs.google.com/spreadsheets/d/12raJ5HMnGwBPeJjD9sTvqdOSghxCH-JixI7kFmlqXCw/edit#gid=1317557288"",""DATA MVZ!ag41"")"),0.9127000000000003)</f>
        <v>0.9127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ht="15.75" customHeight="1">
      <c r="A19" s="4" t="s">
        <v>19</v>
      </c>
      <c r="B19" s="5" t="s">
        <v>27</v>
      </c>
      <c r="C19" s="6">
        <f>IFERROR(__xludf.DUMMYFUNCTION("IMPORTRANGE(""https://docs.google.com/spreadsheets/d/10EmafWtyzukGquArZFJtYlKi1Vdt5J9cdIjlEoAob-I/edit#gid=155569138"",""DATA FACEJA!R49"")"),0.3337320000000001)</f>
        <v>0.333732</v>
      </c>
      <c r="D19" s="6">
        <f>IFERROR(__xludf.DUMMYFUNCTION("IMPORTRANGE(""https://docs.google.com/spreadsheets/d/10EmafWtyzukGquArZFJtYlKi1Vdt5J9cdIjlEoAob-I/edit#gid=155569138"",""DATA FACEJA!W49"")"),0.4856320000000002)</f>
        <v>0.485632</v>
      </c>
      <c r="E19" s="6">
        <f>IFERROR(__xludf.DUMMYFUNCTION("IMPORTRANGE(""https://docs.google.com/spreadsheets/d/10EmafWtyzukGquArZFJtYlKi1Vdt5J9cdIjlEoAob-I/edit#gid=155569138"",""DATA FACEJA!AB49"")"),0.8123000000000005)</f>
        <v>0.8123</v>
      </c>
      <c r="F19" s="6">
        <f>IFERROR(__xludf.DUMMYFUNCTION("IMPORTRANGE(""https://docs.google.com/spreadsheets/d/10EmafWtyzukGquArZFJtYlKi1Vdt5J9cdIjlEoAob-I/edit#gid=155569138"",""DATA FACEJA!ag49"")"),0.9244000000000006)</f>
        <v>0.9244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ht="15.75" customHeight="1">
      <c r="A20" s="4" t="s">
        <v>9</v>
      </c>
      <c r="B20" s="5" t="s">
        <v>28</v>
      </c>
      <c r="C20" s="6">
        <f>IFERROR(__xludf.DUMMYFUNCTION("IMPORTRANGE(""https://docs.google.com/spreadsheets/d/15z9ogMvM1jYTulW1uH8e_7VZRFI4qPAgrJJZTXw5szI/edit#gid=140920015"",""DATA TEC!R28"")"),0.1626219512195122)</f>
        <v>0.1626219512</v>
      </c>
      <c r="D20" s="6">
        <f>IFERROR(__xludf.DUMMYFUNCTION("IMPORTRANGE(""https://docs.google.com/spreadsheets/d/15z9ogMvM1jYTulW1uH8e_7VZRFI4qPAgrJJZTXw5szI/edit#gid=140920015"",""DATA TEC!w28"")"),0.5155000000000001)</f>
        <v>0.5155</v>
      </c>
      <c r="E20" s="6">
        <f>IFERROR(__xludf.DUMMYFUNCTION("IMPORTRANGE(""https://docs.google.com/spreadsheets/d/15z9ogMvM1jYTulW1uH8e_7VZRFI4qPAgrJJZTXw5szI/edit#gid=140920015"",""DATA TEC!ab28"")"),0.8067000000000001)</f>
        <v>0.8067</v>
      </c>
      <c r="F20" s="6">
        <f>IFERROR(__xludf.DUMMYFUNCTION("IMPORTRANGE(""https://docs.google.com/spreadsheets/d/15z9ogMvM1jYTulW1uH8e_7VZRFI4qPAgrJJZTXw5szI/edit#gid=140920015"",""DATA TEC!ag28"")"),0.9152000000000003)</f>
        <v>0.9152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ht="15.75" customHeight="1">
      <c r="A21" s="4" t="s">
        <v>19</v>
      </c>
      <c r="B21" s="5" t="s">
        <v>29</v>
      </c>
      <c r="C21" s="6">
        <f>IFERROR(__xludf.DUMMYFUNCTION("IMPORTRANGE(""https://docs.google.com/spreadsheets/d/1sVky004RiWls3QPcQthzppn1KKsrA_2oDvK-ZZ_M2NU/edit#gid=344601273"",""DATA ing!R184"")"),0.24570000000000003)</f>
        <v>0.2457</v>
      </c>
      <c r="D21" s="6">
        <f>IFERROR(__xludf.DUMMYFUNCTION("IMPORTRANGE(""https://docs.google.com/spreadsheets/d/1sVky004RiWls3QPcQthzppn1KKsrA_2oDvK-ZZ_M2NU/edit#gid=344601273"",""DATA ing!w184"")"),0.32153400000000004)</f>
        <v>0.321534</v>
      </c>
      <c r="E21" s="6">
        <f>IFERROR(__xludf.DUMMYFUNCTION("IMPORTRANGE(""https://docs.google.com/spreadsheets/d/1sVky004RiWls3QPcQthzppn1KKsrA_2oDvK-ZZ_M2NU/edit#gid=344601273"",""DATA ing!ah184"")"),0.9255640000000003)</f>
        <v>0.925564</v>
      </c>
      <c r="F21" s="6">
        <f>IFERROR(__xludf.DUMMYFUNCTION("IMPORTRANGE(""https://docs.google.com/spreadsheets/d/1sVky004RiWls3QPcQthzppn1KKsrA_2oDvK-ZZ_M2NU/edit#gid=344601273"",""DATA ING!ah184"")"),0.9255640000000003)</f>
        <v>0.925564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ht="15.75" customHeight="1">
      <c r="A22" s="4" t="s">
        <v>19</v>
      </c>
      <c r="B22" s="10" t="s">
        <v>30</v>
      </c>
      <c r="C22" s="6">
        <f>IFERROR(__xludf.DUMMYFUNCTION("IMPORTRANGE(""https://docs.google.com/spreadsheets/d/17rG589yff0s7EKGqshSVk51OeZerAc6aVf6B_sxRhvc/edit#gid=230715045"",""DATA Salud!q155"")"),0.29945)</f>
        <v>0.29945</v>
      </c>
      <c r="D22" s="6">
        <f>IFERROR(__xludf.DUMMYFUNCTION("IMPORTRANGE(""https://docs.google.com/spreadsheets/d/17rG589yff0s7EKGqshSVk51OeZerAc6aVf6B_sxRhvc/edit#gid=230715045"",""DATA Salud!v155"")"),0.38166666666666677)</f>
        <v>0.3816666667</v>
      </c>
      <c r="E22" s="6">
        <f>IFERROR(__xludf.DUMMYFUNCTION("IMPORTRANGE(""https://docs.google.com/spreadsheets/d/17rG589yff0s7EKGqshSVk51OeZerAc6aVf6B_sxRhvc/edit#gid=230715045"",""DATA Salud!ab155"")"),0.6743999999999999)</f>
        <v>0.6744</v>
      </c>
      <c r="F22" s="6">
        <f>IFERROR(__xludf.DUMMYFUNCTION("IMPORTRANGE(""https://docs.google.com/spreadsheets/d/17rG589yff0s7EKGqshSVk51OeZerAc6aVf6B_sxRhvc/edit#gid=230715045"",""DATA Salud!ag155"")"),0.8693)</f>
        <v>0.8693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ht="15.75" customHeight="1">
      <c r="A23" s="4" t="s">
        <v>9</v>
      </c>
      <c r="B23" s="5" t="s">
        <v>31</v>
      </c>
      <c r="C23" s="6">
        <f>IFERROR(__xludf.DUMMYFUNCTION("IMPORTRANGE(""https://docs.google.com/spreadsheets/d/1kWhu_TN3tYOAdqBeLN_pX85V4GP6-Gx1MY_jXtQwPbc/edit#gid=2066777470"",""DATA TAL!s54"")"),0.31900000000000006)</f>
        <v>0.319</v>
      </c>
      <c r="D23" s="6">
        <f>IFERROR(__xludf.DUMMYFUNCTION("IMPORTRANGE(""https://docs.google.com/spreadsheets/d/1kWhu_TN3tYOAdqBeLN_pX85V4GP6-Gx1MY_jXtQwPbc/edit#gid=2066777470"",""DATA TAL!x54"")"),0.46210000000000007)</f>
        <v>0.4621</v>
      </c>
      <c r="E23" s="6">
        <f>IFERROR(__xludf.DUMMYFUNCTION("IMPORTRANGE(""https://docs.google.com/spreadsheets/d/1kWhu_TN3tYOAdqBeLN_pX85V4GP6-Gx1MY_jXtQwPbc/edit#gid=2066777470"",""DATA TAL!ac54"")"),0.6284500000000002)</f>
        <v>0.62845</v>
      </c>
      <c r="F23" s="6">
        <f>IFERROR(__xludf.DUMMYFUNCTION("IMPORTRANGE(""https://docs.google.com/spreadsheets/d/1kWhu_TN3tYOAdqBeLN_pX85V4GP6-Gx1MY_jXtQwPbc/edit#gid=2066777470"",""DATA TAL!ah54"")"),0.8508660000000006)</f>
        <v>0.850866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ht="15.75" customHeight="1">
      <c r="A24" s="4" t="s">
        <v>22</v>
      </c>
      <c r="B24" s="5" t="s">
        <v>32</v>
      </c>
      <c r="C24" s="6">
        <f>IFERROR(__xludf.DUMMYFUNCTION("IMPORTRANGE(""https://docs.google.com/spreadsheets/d/1ZpBtqrYcoBz8ZkmEnHXQGMpSgo7piBN7olV321qkkb0/edit#gid=37181349"",""DATA ext!R96"")"),0.03)</f>
        <v>0.03</v>
      </c>
      <c r="D24" s="6">
        <f>IFERROR(__xludf.DUMMYFUNCTION("IMPORTRANGE(""https://docs.google.com/spreadsheets/d/1ZpBtqrYcoBz8ZkmEnHXQGMpSgo7piBN7olV321qkkb0/edit#gid=37181349"",""DATA ext!w96"")"),0.21165000000000006)</f>
        <v>0.21165</v>
      </c>
      <c r="E24" s="6">
        <f>IFERROR(__xludf.DUMMYFUNCTION("IMPORTRANGE(""https://docs.google.com/spreadsheets/d/1ZpBtqrYcoBz8ZkmEnHXQGMpSgo7piBN7olV321qkkb0/edit#gid=37181349"",""DATA ext!ab96"")"),0.7002500000000004)</f>
        <v>0.70025</v>
      </c>
      <c r="F24" s="6">
        <f>IFERROR(__xludf.DUMMYFUNCTION("IMPORTRANGE(""https://docs.google.com/spreadsheets/d/1ZpBtqrYcoBz8ZkmEnHXQGMpSgo7piBN7olV321qkkb0/edit#gid=37181349"",""DATA ext!ag96"")"),0.8465000000000006)</f>
        <v>0.8465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ht="15.75" customHeight="1">
      <c r="A25" s="4" t="s">
        <v>19</v>
      </c>
      <c r="B25" s="5" t="s">
        <v>33</v>
      </c>
      <c r="C25" s="6">
        <f>IFERROR(__xludf.DUMMYFUNCTION("IMPORTRANGE(""https://docs.google.com/spreadsheets/d/1uDHr-Q-Y5WJ8QiGIQzgYtx8YI-gIfb2Ws_891aa2uAw/edit#gid=1913323517"",""DATA Agricolas!R45"")"),0.105649)</f>
        <v>0.105649</v>
      </c>
      <c r="D25" s="6">
        <f>IFERROR(__xludf.DUMMYFUNCTION("IMPORTRANGE(""https://docs.google.com/spreadsheets/d/1uDHr-Q-Y5WJ8QiGIQzgYtx8YI-gIfb2Ws_891aa2uAw/edit#gid=1913323517"",""DATA Agricolas!w45"")"),0.3455200000000001)</f>
        <v>0.34552</v>
      </c>
      <c r="E25" s="6">
        <f>IFERROR(__xludf.DUMMYFUNCTION("IMPORTRANGE(""https://docs.google.com/spreadsheets/d/1uDHr-Q-Y5WJ8QiGIQzgYtx8YI-gIfb2Ws_891aa2uAw/edit#gid=1913323517"",""DATA Agricolas!ab45"")"),0.5995000000000001)</f>
        <v>0.5995</v>
      </c>
      <c r="F25" s="6">
        <f>IFERROR(__xludf.DUMMYFUNCTION("IMPORTRANGE(""https://docs.google.com/spreadsheets/d/1uDHr-Q-Y5WJ8QiGIQzgYtx8YI-gIfb2Ws_891aa2uAw/edit#gid=1913323517"",""DATA Agricolas!ag45"")"),0.8570000000000002)</f>
        <v>0.857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ht="15.75" customHeight="1">
      <c r="A26" s="4" t="s">
        <v>22</v>
      </c>
      <c r="B26" s="5" t="s">
        <v>34</v>
      </c>
      <c r="C26" s="6">
        <f>IFERROR(__xludf.DUMMYFUNCTION("IMPORTRANGE(""https://docs.google.com/spreadsheets/d/1KP9aEezWMPSP29B5BhTDUtni8qseOwhMdrAqSzJd15g/edit#gid=1896167508"",""DATA doc!R69"")"),0.1639508771929825)</f>
        <v>0.1639508772</v>
      </c>
      <c r="D26" s="6">
        <f>IFERROR(__xludf.DUMMYFUNCTION("IMPORTRANGE(""https://docs.google.com/spreadsheets/d/1KP9aEezWMPSP29B5BhTDUtni8qseOwhMdrAqSzJd15g/edit#gid=1896167508"",""DATA doc!w69"")"),0.3816719298245615)</f>
        <v>0.3816719298</v>
      </c>
      <c r="E26" s="6">
        <f>IFERROR(__xludf.DUMMYFUNCTION("IMPORTRANGE(""https://docs.google.com/spreadsheets/d/1KP9aEezWMPSP29B5BhTDUtni8qseOwhMdrAqSzJd15g/edit#gid=1896167508"",""DATA doc!ab69"")"),0.7499999999999992)</f>
        <v>0.75</v>
      </c>
      <c r="F26" s="6">
        <f>IFERROR(__xludf.DUMMYFUNCTION("IMPORTRANGE(""https://docs.google.com/spreadsheets/d/1KP9aEezWMPSP29B5BhTDUtni8qseOwhMdrAqSzJd15g/edit#gid=1896167508"",""DATA doc!ag69"")"),0.8022000000000004)</f>
        <v>0.8022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ht="15.75" customHeight="1">
      <c r="A27" s="11"/>
      <c r="B27" s="12"/>
      <c r="C27" s="13">
        <f t="shared" ref="C27:F27" si="1">AVERAGE(C2:C26)</f>
        <v>0.2802464494</v>
      </c>
      <c r="D27" s="13">
        <f t="shared" si="1"/>
        <v>0.5223260049</v>
      </c>
      <c r="E27" s="13">
        <f t="shared" si="1"/>
        <v>0.7913285595</v>
      </c>
      <c r="F27" s="13">
        <f t="shared" si="1"/>
        <v>0.9359784226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ht="15.75" customHeight="1">
      <c r="A28" s="11"/>
      <c r="B28" s="12"/>
      <c r="C28" s="13"/>
      <c r="D28" s="13"/>
      <c r="E28" s="13"/>
      <c r="F28" s="1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ht="15.75" customHeight="1">
      <c r="A29" s="11"/>
      <c r="B29" s="12"/>
      <c r="C29" s="13"/>
      <c r="D29" s="13"/>
      <c r="E29" s="13"/>
      <c r="F29" s="1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ht="15.75" customHeight="1">
      <c r="A30" s="14"/>
      <c r="B30" s="15"/>
      <c r="C30" s="16"/>
      <c r="D30" s="16"/>
      <c r="E30" s="16"/>
      <c r="F30" s="16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ht="15.75" customHeight="1">
      <c r="A31" s="14"/>
      <c r="B31" s="15"/>
      <c r="C31" s="16"/>
      <c r="D31" s="16"/>
      <c r="E31" s="16"/>
      <c r="F31" s="16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ht="15.75" customHeight="1">
      <c r="A32" s="17" t="s">
        <v>0</v>
      </c>
      <c r="B32" s="17" t="s">
        <v>1</v>
      </c>
      <c r="C32" s="18" t="s">
        <v>2</v>
      </c>
      <c r="D32" s="18" t="s">
        <v>3</v>
      </c>
      <c r="E32" s="18" t="s">
        <v>4</v>
      </c>
      <c r="F32" s="18" t="s">
        <v>5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ht="15.75" customHeight="1">
      <c r="A33" s="4" t="s">
        <v>19</v>
      </c>
      <c r="B33" s="8" t="s">
        <v>20</v>
      </c>
      <c r="C33" s="6">
        <f>IFERROR(__xludf.DUMMYFUNCTION("IMPORTRANGE(""https://docs.google.com/spreadsheets/d/1Bnv7boXk6erB1uKZmMbTnt96Y7Cf73cq2HmQIpSBX5A/edit#gid=235479245"",""DATA BAS!r47"")"),0.29705000000000004)</f>
        <v>0.29705</v>
      </c>
      <c r="D33" s="6">
        <f>IFERROR(__xludf.DUMMYFUNCTION("IMPORTRANGE(""https://docs.google.com/spreadsheets/d/1Bnv7boXk6erB1uKZmMbTnt96Y7Cf73cq2HmQIpSBX5A/edit#gid=235479245"",""DATA BAS!w47"")"),0.5314642857142857)</f>
        <v>0.5314642857</v>
      </c>
      <c r="E33" s="6">
        <f>IFERROR(__xludf.DUMMYFUNCTION("IMPORTRANGE(""https://docs.google.com/spreadsheets/d/1Bnv7boXk6erB1uKZmMbTnt96Y7Cf73cq2HmQIpSBX5A/edit#gid=235479245"",""DATA BAS!ab47"")"),0.7789000000000003)</f>
        <v>0.7789</v>
      </c>
      <c r="F33" s="6">
        <f>IFERROR(__xludf.DUMMYFUNCTION("IMPORTRANGE(""https://docs.google.com/spreadsheets/d/1Bnv7boXk6erB1uKZmMbTnt96Y7Cf73cq2HmQIpSBX5A/edit#gid=235479245"",""DATA BAS!AG47"")"),0.9484000000000005)</f>
        <v>0.9484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ht="15.75" customHeight="1">
      <c r="A34" s="4" t="s">
        <v>19</v>
      </c>
      <c r="B34" s="5" t="s">
        <v>25</v>
      </c>
      <c r="C34" s="6">
        <f>IFERROR(__xludf.DUMMYFUNCTION("IMPORTRANGE(""https://docs.google.com/spreadsheets/d/1RoN7YFXvnRl5kXTGNTCtUUuxNrEtmuXTgfjRm8QbldI/edit#gid=309521006"",""DATA EDU!R249"")"),0.1501777777777778)</f>
        <v>0.1501777778</v>
      </c>
      <c r="D34" s="6">
        <f>IFERROR(__xludf.DUMMYFUNCTION("IMPORTRANGE(""https://docs.google.com/spreadsheets/d/1RoN7YFXvnRl5kXTGNTCtUUuxNrEtmuXTgfjRm8QbldI/edit#gid=309521006"",""DATA EDU!W249"")"),0.5105551459293396)</f>
        <v>0.5105551459</v>
      </c>
      <c r="E34" s="6">
        <f>IFERROR(__xludf.DUMMYFUNCTION("IMPORTRANGE(""https://docs.google.com/spreadsheets/d/1RoN7YFXvnRl5kXTGNTCtUUuxNrEtmuXTgfjRm8QbldI/edit#gid=309521006"",""DATA EDU!ab249"")"),0.8083962301587302)</f>
        <v>0.8083962302</v>
      </c>
      <c r="F34" s="6">
        <f>IFERROR(__xludf.DUMMYFUNCTION("IMPORTRANGE(""https://docs.google.com/spreadsheets/d/1RoN7YFXvnRl5kXTGNTCtUUuxNrEtmuXTgfjRm8QbldI/edit#gid=309521006"",""DATA EDU!ag249"")"),0.9319000000000002)</f>
        <v>0.9319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ht="15.75" customHeight="1">
      <c r="A35" s="4" t="s">
        <v>19</v>
      </c>
      <c r="B35" s="5" t="s">
        <v>29</v>
      </c>
      <c r="C35" s="6">
        <f>IFERROR(__xludf.DUMMYFUNCTION("IMPORTRANGE(""https://docs.google.com/spreadsheets/d/1sVky004RiWls3QPcQthzppn1KKsrA_2oDvK-ZZ_M2NU/edit#gid=344601273"",""DATA ing!R184"")"),0.24570000000000003)</f>
        <v>0.2457</v>
      </c>
      <c r="D35" s="6">
        <f>IFERROR(__xludf.DUMMYFUNCTION("IMPORTRANGE(""https://docs.google.com/spreadsheets/d/1sVky004RiWls3QPcQthzppn1KKsrA_2oDvK-ZZ_M2NU/edit#gid=344601273"",""DATA ing!w184"")"),0.32153400000000004)</f>
        <v>0.321534</v>
      </c>
      <c r="E35" s="6">
        <f>IFERROR(__xludf.DUMMYFUNCTION("IMPORTRANGE(""https://docs.google.com/spreadsheets/d/1sVky004RiWls3QPcQthzppn1KKsrA_2oDvK-ZZ_M2NU/edit#gid=344601273"",""DATA ing!ah184"")"),0.9255640000000003)</f>
        <v>0.925564</v>
      </c>
      <c r="F35" s="6">
        <f>IFERROR(__xludf.DUMMYFUNCTION("IMPORTRANGE(""https://docs.google.com/spreadsheets/d/1sVky004RiWls3QPcQthzppn1KKsrA_2oDvK-ZZ_M2NU/edit#gid=344601273"",""DATA ING!ah184"")"),0.9255640000000003)</f>
        <v>0.925564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ht="15.75" customHeight="1">
      <c r="A36" s="4" t="s">
        <v>19</v>
      </c>
      <c r="B36" s="5" t="s">
        <v>27</v>
      </c>
      <c r="C36" s="6">
        <f>IFERROR(__xludf.DUMMYFUNCTION("IMPORTRANGE(""https://docs.google.com/spreadsheets/d/10EmafWtyzukGquArZFJtYlKi1Vdt5J9cdIjlEoAob-I/edit#gid=155569138"",""DATA FACEJA!R49"")"),0.3337320000000001)</f>
        <v>0.333732</v>
      </c>
      <c r="D36" s="6">
        <f>IFERROR(__xludf.DUMMYFUNCTION("IMPORTRANGE(""https://docs.google.com/spreadsheets/d/10EmafWtyzukGquArZFJtYlKi1Vdt5J9cdIjlEoAob-I/edit#gid=155569138"",""DATA FACEJA!W49"")"),0.4856320000000002)</f>
        <v>0.485632</v>
      </c>
      <c r="E36" s="6">
        <f>IFERROR(__xludf.DUMMYFUNCTION("IMPORTRANGE(""https://docs.google.com/spreadsheets/d/10EmafWtyzukGquArZFJtYlKi1Vdt5J9cdIjlEoAob-I/edit#gid=155569138"",""DATA FACEJA!AB49"")"),0.8123000000000005)</f>
        <v>0.8123</v>
      </c>
      <c r="F36" s="6">
        <f>IFERROR(__xludf.DUMMYFUNCTION("IMPORTRANGE(""https://docs.google.com/spreadsheets/d/10EmafWtyzukGquArZFJtYlKi1Vdt5J9cdIjlEoAob-I/edit#gid=155569138"",""DATA FACEJA!ag49"")"),0.9244000000000006)</f>
        <v>0.9244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ht="15.75" customHeight="1">
      <c r="A37" s="4" t="s">
        <v>19</v>
      </c>
      <c r="B37" s="5" t="s">
        <v>26</v>
      </c>
      <c r="C37" s="6">
        <f>IFERROR(__xludf.DUMMYFUNCTION("IMPORTRANGE(""https://docs.google.com/spreadsheets/d/12raJ5HMnGwBPeJjD9sTvqdOSghxCH-JixI7kFmlqXCw/edit#gid=1317557288"",""DATA MVZ!R41"")"),0.1866)</f>
        <v>0.1866</v>
      </c>
      <c r="D37" s="6">
        <f>IFERROR(__xludf.DUMMYFUNCTION("IMPORTRANGE(""https://docs.google.com/spreadsheets/d/12raJ5HMnGwBPeJjD9sTvqdOSghxCH-JixI7kFmlqXCw/edit#gid=1317557288"",""DATA MVZ!w41"")"),0.6172000000000001)</f>
        <v>0.6172</v>
      </c>
      <c r="E37" s="6">
        <f>IFERROR(__xludf.DUMMYFUNCTION("IMPORTRANGE(""https://docs.google.com/spreadsheets/d/12raJ5HMnGwBPeJjD9sTvqdOSghxCH-JixI7kFmlqXCw/edit#gid=1317557288"",""DATA MVZ!AB41"")"),0.8769814814814818)</f>
        <v>0.8769814815</v>
      </c>
      <c r="F37" s="6">
        <f>IFERROR(__xludf.DUMMYFUNCTION("IMPORTRANGE(""https://docs.google.com/spreadsheets/d/12raJ5HMnGwBPeJjD9sTvqdOSghxCH-JixI7kFmlqXCw/edit#gid=1317557288"",""DATA MVZ!ag41"")"),0.9127000000000003)</f>
        <v>0.9127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ht="15.75" customHeight="1">
      <c r="A38" s="4" t="s">
        <v>19</v>
      </c>
      <c r="B38" s="10" t="s">
        <v>30</v>
      </c>
      <c r="C38" s="6">
        <f>IFERROR(__xludf.DUMMYFUNCTION("IMPORTRANGE(""https://docs.google.com/spreadsheets/d/17rG589yff0s7EKGqshSVk51OeZerAc6aVf6B_sxRhvc/edit#gid=230715045"",""DATA Salud!q155"")"),0.29945)</f>
        <v>0.29945</v>
      </c>
      <c r="D38" s="6">
        <f>IFERROR(__xludf.DUMMYFUNCTION("IMPORTRANGE(""https://docs.google.com/spreadsheets/d/17rG589yff0s7EKGqshSVk51OeZerAc6aVf6B_sxRhvc/edit#gid=230715045"",""DATA Salud!v155"")"),0.38166666666666677)</f>
        <v>0.3816666667</v>
      </c>
      <c r="E38" s="6">
        <f>IFERROR(__xludf.DUMMYFUNCTION("IMPORTRANGE(""https://docs.google.com/spreadsheets/d/17rG589yff0s7EKGqshSVk51OeZerAc6aVf6B_sxRhvc/edit#gid=230715045"",""DATA Salud!ab155"")"),0.6743999999999999)</f>
        <v>0.6744</v>
      </c>
      <c r="F38" s="6">
        <f>IFERROR(__xludf.DUMMYFUNCTION("IMPORTRANGE(""https://docs.google.com/spreadsheets/d/17rG589yff0s7EKGqshSVk51OeZerAc6aVf6B_sxRhvc/edit#gid=230715045"",""DATA Salud!ag155"")"),0.8693)</f>
        <v>0.8693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ht="15.75" customHeight="1">
      <c r="A39" s="4" t="s">
        <v>19</v>
      </c>
      <c r="B39" s="5" t="s">
        <v>33</v>
      </c>
      <c r="C39" s="6">
        <f>IFERROR(__xludf.DUMMYFUNCTION("IMPORTRANGE(""https://docs.google.com/spreadsheets/d/1uDHr-Q-Y5WJ8QiGIQzgYtx8YI-gIfb2Ws_891aa2uAw/edit#gid=1913323517"",""DATA Agricolas!R45"")"),0.105649)</f>
        <v>0.105649</v>
      </c>
      <c r="D39" s="6">
        <f>IFERROR(__xludf.DUMMYFUNCTION("IMPORTRANGE(""https://docs.google.com/spreadsheets/d/1uDHr-Q-Y5WJ8QiGIQzgYtx8YI-gIfb2Ws_891aa2uAw/edit#gid=1913323517"",""DATA Agricolas!w45"")"),0.3455200000000001)</f>
        <v>0.34552</v>
      </c>
      <c r="E39" s="6">
        <f>IFERROR(__xludf.DUMMYFUNCTION("IMPORTRANGE(""https://docs.google.com/spreadsheets/d/1uDHr-Q-Y5WJ8QiGIQzgYtx8YI-gIfb2Ws_891aa2uAw/edit#gid=1913323517"",""DATA Agricolas!ab45"")"),0.5995000000000001)</f>
        <v>0.5995</v>
      </c>
      <c r="F39" s="6">
        <f>IFERROR(__xludf.DUMMYFUNCTION("IMPORTRANGE(""https://docs.google.com/spreadsheets/d/1uDHr-Q-Y5WJ8QiGIQzgYtx8YI-gIfb2Ws_891aa2uAw/edit#gid=1913323517"",""DATA Agricolas!ag45"")"),0.8570000000000002)</f>
        <v>0.857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ht="15.75" customHeight="1">
      <c r="A40" s="19"/>
      <c r="B40" s="20"/>
      <c r="C40" s="21">
        <f t="shared" ref="C40:F40" si="2">AVERAGE(C33:C39)</f>
        <v>0.2311941111</v>
      </c>
      <c r="D40" s="21">
        <f t="shared" si="2"/>
        <v>0.4562245855</v>
      </c>
      <c r="E40" s="21">
        <f t="shared" si="2"/>
        <v>0.7822916731</v>
      </c>
      <c r="F40" s="21">
        <f t="shared" si="2"/>
        <v>0.9098948571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ht="15.75" customHeight="1">
      <c r="A41" s="14"/>
      <c r="B41" s="15"/>
      <c r="C41" s="16"/>
      <c r="D41" s="16"/>
      <c r="E41" s="16"/>
      <c r="F41" s="16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ht="15.75" customHeight="1">
      <c r="A42" s="14"/>
      <c r="B42" s="15"/>
      <c r="C42" s="16"/>
      <c r="D42" s="16"/>
      <c r="E42" s="16"/>
      <c r="F42" s="16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ht="15.75" customHeight="1">
      <c r="A43" s="14"/>
      <c r="B43" s="15"/>
      <c r="C43" s="16"/>
      <c r="D43" s="16"/>
      <c r="E43" s="16"/>
      <c r="F43" s="16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ht="15.75" customHeight="1">
      <c r="A44" s="14"/>
      <c r="B44" s="15"/>
      <c r="C44" s="16"/>
      <c r="D44" s="16"/>
      <c r="E44" s="16"/>
      <c r="F44" s="16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ht="15.75" customHeight="1">
      <c r="A45" s="17" t="s">
        <v>0</v>
      </c>
      <c r="B45" s="22" t="s">
        <v>1</v>
      </c>
      <c r="C45" s="18" t="s">
        <v>2</v>
      </c>
      <c r="D45" s="18" t="s">
        <v>3</v>
      </c>
      <c r="E45" s="18" t="s">
        <v>4</v>
      </c>
      <c r="F45" s="18" t="s">
        <v>5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ht="15.75" customHeight="1">
      <c r="A46" s="4" t="s">
        <v>6</v>
      </c>
      <c r="B46" s="5" t="s">
        <v>7</v>
      </c>
      <c r="C46" s="6">
        <f>IFERROR(__xludf.DUMMYFUNCTION("IMPORTRANGE(""https://docs.google.com/spreadsheets/d/1zET0Nt66lKphQGBzMZJK5yFIBRhFNB7wNjOq-EuZSYA/edit#gid=663396964"",""DATA com!s44"")"),0.4065000000000001)</f>
        <v>0.4065</v>
      </c>
      <c r="D46" s="6">
        <f>IFERROR(__xludf.DUMMYFUNCTION("IMPORTRANGE(""https://docs.google.com/spreadsheets/d/1zET0Nt66lKphQGBzMZJK5yFIBRhFNB7wNjOq-EuZSYA/edit#gid=663396964"",""DATA com!x44"")"),0.7398003174603154)</f>
        <v>0.7398003175</v>
      </c>
      <c r="E46" s="6">
        <f>IFERROR(__xludf.DUMMYFUNCTION("IMPORTRANGE(""https://docs.google.com/spreadsheets/d/1zET0Nt66lKphQGBzMZJK5yFIBRhFNB7wNjOq-EuZSYA/edit#gid=663396964"",""DATA com!ac44"")"),0.8900000000000003)</f>
        <v>0.89</v>
      </c>
      <c r="F46" s="6">
        <f>IFERROR(__xludf.DUMMYFUNCTION("IMPORTRANGE(""https://docs.google.com/spreadsheets/d/1zET0Nt66lKphQGBzMZJK5yFIBRhFNB7wNjOq-EuZSYA/edit#gid=663396964"",""DATA com!ah44"")"),1.0000000000000007)</f>
        <v>1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ht="15.75" customHeight="1">
      <c r="A47" s="4" t="s">
        <v>6</v>
      </c>
      <c r="B47" s="5" t="s">
        <v>8</v>
      </c>
      <c r="C47" s="6">
        <f>IFERROR(__xludf.DUMMYFUNCTION("IMPORTRANGE(""https://docs.google.com/spreadsheets/d/1sCvRgACMZqNXrDU2vFPeiH3voCfysVpvGElgcLadMxM/edit#gid=1300558346"",""DATA calidad!s47"")"),0.4173000000000001)</f>
        <v>0.4173</v>
      </c>
      <c r="D47" s="6">
        <f>IFERROR(__xludf.DUMMYFUNCTION("IMPORTRANGE(""https://docs.google.com/spreadsheets/d/1sCvRgACMZqNXrDU2vFPeiH3voCfysVpvGElgcLadMxM/edit#gid=1300558346"",""DATA calidad!x47"")"),0.5508000000000002)</f>
        <v>0.5508</v>
      </c>
      <c r="E47" s="6">
        <f>IFERROR(__xludf.DUMMYFUNCTION("IMPORTRANGE(""https://docs.google.com/spreadsheets/d/1sCvRgACMZqNXrDU2vFPeiH3voCfysVpvGElgcLadMxM/edit#gid=1300558346"",""DATA calidad!ac47"")"),0.7898000000000005)</f>
        <v>0.7898</v>
      </c>
      <c r="F47" s="6">
        <f>IFERROR(__xludf.DUMMYFUNCTION("IMPORTRANGE(""1sCvRgACMZqNXrDU2vFPeiH3voCfysVpvGElgcLadMxM"",""DATA CALIDAD!ag47"")"),1.0000000000000007)</f>
        <v>1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ht="15.75" customHeight="1">
      <c r="A48" s="4" t="s">
        <v>6</v>
      </c>
      <c r="B48" s="5" t="s">
        <v>15</v>
      </c>
      <c r="C48" s="6">
        <f>IFERROR(__xludf.DUMMYFUNCTION("IMPORTRANGE(""https://docs.google.com/spreadsheets/d/1Mr9DSv_ktJLhFLmkiQ-Ea8pYCXfKHSQgiVhPtLCf9uo/edit#gid=1133764248"",""DATA PLAN!s44"")"),0.46513333333333357)</f>
        <v>0.4651333333</v>
      </c>
      <c r="D48" s="6">
        <f>IFERROR(__xludf.DUMMYFUNCTION("IMPORTRANGE(""https://docs.google.com/spreadsheets/d/1Mr9DSv_ktJLhFLmkiQ-Ea8pYCXfKHSQgiVhPtLCf9uo/edit#gid=1133764248"",""DATA PLAN!x44"")"),0.6800121212121215)</f>
        <v>0.6800121212</v>
      </c>
      <c r="E48" s="6">
        <f>IFERROR(__xludf.DUMMYFUNCTION("IMPORTRANGE(""https://docs.google.com/spreadsheets/d/1Mr9DSv_ktJLhFLmkiQ-Ea8pYCXfKHSQgiVhPtLCf9uo/edit#gid=1133764248"",""DATA PLAN!ac44"")"),0.7564333333333336)</f>
        <v>0.7564333333</v>
      </c>
      <c r="F48" s="6">
        <f>IFERROR(__xludf.DUMMYFUNCTION("IMPORTRANGE(""https://docs.google.com/spreadsheets/d/1Mr9DSv_ktJLhFLmkiQ-Ea8pYCXfKHSQgiVhPtLCf9uo/edit#gid=1133764248"",""DATA PLAN!ah44"")"),0.9681000000000004)</f>
        <v>0.9681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ht="15.75" customHeight="1">
      <c r="A49" s="4" t="s">
        <v>6</v>
      </c>
      <c r="B49" s="5" t="s">
        <v>18</v>
      </c>
      <c r="C49" s="6">
        <f>IFERROR(__xludf.DUMMYFUNCTION("IMPORTRANGE(""https://docs.google.com/spreadsheets/d/1NAzPjAW5B9giclWA6rVp_yBE8n4bvNncNOxwqAglTUY/edit#gid=1277413506"",""DATA control!s62"")"),0.3929000000000002)</f>
        <v>0.3929</v>
      </c>
      <c r="D49" s="6">
        <f>IFERROR(__xludf.DUMMYFUNCTION("IMPORTRANGE(""https://docs.google.com/spreadsheets/d/1NAzPjAW5B9giclWA6rVp_yBE8n4bvNncNOxwqAglTUY/edit#gid=1277413506"",""DATA control!x62"")"),0.5919941176470591)</f>
        <v>0.5919941176</v>
      </c>
      <c r="E49" s="6">
        <f>IFERROR(__xludf.DUMMYFUNCTION("IMPORTRANGE(""https://docs.google.com/spreadsheets/d/1NAzPjAW5B9giclWA6rVp_yBE8n4bvNncNOxwqAglTUY/edit#gid=1277413506"",""DATA control!ac62"")"),0.7956100000000005)</f>
        <v>0.79561</v>
      </c>
      <c r="F49" s="6">
        <f>IFERROR(__xludf.DUMMYFUNCTION("IMPORTRANGE(""https://docs.google.com/spreadsheets/d/1NAzPjAW5B9giclWA6rVp_yBE8n4bvNncNOxwqAglTUY/edit#gid=1277413506"",""DATA control!ah62"")"),0.9579000000000004)</f>
        <v>0.9579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ht="15.75" customHeight="1">
      <c r="A50" s="4" t="s">
        <v>6</v>
      </c>
      <c r="B50" s="5" t="s">
        <v>24</v>
      </c>
      <c r="C50" s="6">
        <f>IFERROR(__xludf.DUMMYFUNCTION("IMPORTRANGE(""https://docs.google.com/spreadsheets/d/1Xz-rvnXH0JAjKdCjCbfdqzEEqLRPBIAPtAtbOmhmhMY/edit#gid=675239111"",""DATA inter!s25"")"),0.2825000000000001)</f>
        <v>0.2825</v>
      </c>
      <c r="D50" s="6">
        <f>IFERROR(__xludf.DUMMYFUNCTION("IMPORTRANGE(""https://docs.google.com/spreadsheets/d/1Xz-rvnXH0JAjKdCjCbfdqzEEqLRPBIAPtAtbOmhmhMY/edit#gid=675239111"",""DATA inter!x25"")"),0.5920000000000002)</f>
        <v>0.592</v>
      </c>
      <c r="E50" s="6">
        <f>IFERROR(__xludf.DUMMYFUNCTION("IMPORTRANGE(""https://docs.google.com/spreadsheets/d/1Xz-rvnXH0JAjKdCjCbfdqzEEqLRPBIAPtAtbOmhmhMY/edit#gid=675239111"",""DATA inter!ac25"")"),0.7836)</f>
        <v>0.7836</v>
      </c>
      <c r="F50" s="6">
        <f>IFERROR(__xludf.DUMMYFUNCTION("IMPORTRANGE(""https://docs.google.com/spreadsheets/d/1Xz-rvnXH0JAjKdCjCbfdqzEEqLRPBIAPtAtbOmhmhMY/edit#gid=675239111"",""DATA inter!ah25"")"),0.9300000000000004)</f>
        <v>0.93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ht="15.75" customHeight="1">
      <c r="A51" s="19"/>
      <c r="B51" s="20"/>
      <c r="C51" s="21">
        <f t="shared" ref="C51:F51" si="3">AVERAGE(C46:C50)</f>
        <v>0.3928666667</v>
      </c>
      <c r="D51" s="21">
        <f t="shared" si="3"/>
        <v>0.6309213113</v>
      </c>
      <c r="E51" s="21">
        <f t="shared" si="3"/>
        <v>0.8030886667</v>
      </c>
      <c r="F51" s="21">
        <f t="shared" si="3"/>
        <v>0.9712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ht="15.75" customHeight="1">
      <c r="A52" s="14"/>
      <c r="B52" s="15"/>
      <c r="C52" s="16"/>
      <c r="D52" s="16"/>
      <c r="E52" s="16"/>
      <c r="F52" s="16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ht="15.75" customHeight="1">
      <c r="A53" s="14"/>
      <c r="B53" s="15"/>
      <c r="C53" s="16"/>
      <c r="D53" s="16"/>
      <c r="E53" s="16"/>
      <c r="F53" s="16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ht="15.75" customHeight="1">
      <c r="A54" s="14"/>
      <c r="B54" s="15"/>
      <c r="C54" s="16"/>
      <c r="D54" s="16"/>
      <c r="E54" s="16"/>
      <c r="F54" s="16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ht="15.75" customHeight="1">
      <c r="A55" s="14"/>
      <c r="B55" s="15"/>
      <c r="C55" s="16"/>
      <c r="D55" s="16"/>
      <c r="E55" s="16"/>
      <c r="F55" s="16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ht="15.75" customHeight="1">
      <c r="A56" s="14"/>
      <c r="B56" s="15"/>
      <c r="C56" s="16"/>
      <c r="D56" s="16"/>
      <c r="E56" s="16"/>
      <c r="F56" s="16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ht="15.75" customHeight="1">
      <c r="A57" s="14"/>
      <c r="B57" s="15"/>
      <c r="C57" s="16"/>
      <c r="D57" s="16"/>
      <c r="E57" s="16"/>
      <c r="F57" s="16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ht="15.75" customHeight="1">
      <c r="A58" s="14"/>
      <c r="B58" s="15"/>
      <c r="C58" s="16"/>
      <c r="D58" s="16"/>
      <c r="E58" s="16"/>
      <c r="F58" s="16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ht="15.75" customHeight="1">
      <c r="A59" s="14"/>
      <c r="B59" s="15"/>
      <c r="C59" s="16"/>
      <c r="D59" s="16"/>
      <c r="E59" s="16"/>
      <c r="F59" s="16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ht="15.75" customHeight="1">
      <c r="A60" s="14"/>
      <c r="B60" s="15"/>
      <c r="C60" s="16"/>
      <c r="D60" s="16"/>
      <c r="E60" s="16"/>
      <c r="F60" s="16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ht="15.75" customHeight="1">
      <c r="A61" s="14"/>
      <c r="B61" s="15"/>
      <c r="C61" s="16"/>
      <c r="D61" s="16"/>
      <c r="E61" s="16"/>
      <c r="F61" s="16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ht="15.75" customHeight="1">
      <c r="A62" s="14"/>
      <c r="B62" s="15"/>
      <c r="C62" s="16"/>
      <c r="D62" s="16"/>
      <c r="E62" s="16"/>
      <c r="F62" s="16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ht="15.75" customHeight="1">
      <c r="A63" s="14"/>
      <c r="B63" s="15"/>
      <c r="C63" s="16"/>
      <c r="D63" s="16"/>
      <c r="E63" s="16"/>
      <c r="F63" s="16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ht="15.75" customHeight="1">
      <c r="A64" s="14"/>
      <c r="B64" s="15"/>
      <c r="C64" s="16"/>
      <c r="D64" s="16"/>
      <c r="E64" s="16"/>
      <c r="F64" s="16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ht="15.75" customHeight="1">
      <c r="A65" s="14"/>
      <c r="B65" s="15"/>
      <c r="C65" s="16"/>
      <c r="D65" s="16"/>
      <c r="E65" s="16"/>
      <c r="F65" s="16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ht="15.75" customHeight="1">
      <c r="A66" s="17" t="s">
        <v>0</v>
      </c>
      <c r="B66" s="22" t="s">
        <v>1</v>
      </c>
      <c r="C66" s="18" t="s">
        <v>2</v>
      </c>
      <c r="D66" s="18" t="s">
        <v>3</v>
      </c>
      <c r="E66" s="18" t="s">
        <v>4</v>
      </c>
      <c r="F66" s="18" t="s">
        <v>5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ht="15.75" customHeight="1">
      <c r="A67" s="4" t="s">
        <v>22</v>
      </c>
      <c r="B67" s="5" t="s">
        <v>23</v>
      </c>
      <c r="C67" s="6">
        <f>IFERROR(__xludf.DUMMYFUNCTION("IMPORTRANGE(""https://docs.google.com/spreadsheets/d/1OT9ckaCBnrkPKh59a-bpzEcOSPOEH2kl3VBqQPUlro4/edit#gid=1198411935"",""DATA inv!s18"")"),0.10662)</f>
        <v>0.10662</v>
      </c>
      <c r="D67" s="6">
        <f>IFERROR(__xludf.DUMMYFUNCTION("IMPORTRANGE(""https://docs.google.com/spreadsheets/d/1OT9ckaCBnrkPKh59a-bpzEcOSPOEH2kl3VBqQPUlro4/edit#gid=1198411935"",""DATA inv!x18"")"),0.26924000000000003)</f>
        <v>0.26924</v>
      </c>
      <c r="E67" s="6">
        <f>IFERROR(__xludf.DUMMYFUNCTION("IMPORTRANGE(""https://docs.google.com/spreadsheets/d/1OT9ckaCBnrkPKh59a-bpzEcOSPOEH2kl3VBqQPUlro4/edit#gid=1198411935"",""DATA inv!ac18"")"),0.6325000000000001)</f>
        <v>0.6325</v>
      </c>
      <c r="F67" s="6">
        <f>IFERROR(__xludf.DUMMYFUNCTION("IMPORTRANGE(""https://docs.google.com/spreadsheets/d/1OT9ckaCBnrkPKh59a-bpzEcOSPOEH2kl3VBqQPUlro4/edit#gid=1198411935"",""DATA inv!ah18"")"),0.9380000000000004)</f>
        <v>0.938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ht="15.75" customHeight="1">
      <c r="A68" s="4" t="s">
        <v>22</v>
      </c>
      <c r="B68" s="5" t="s">
        <v>32</v>
      </c>
      <c r="C68" s="6">
        <f>IFERROR(__xludf.DUMMYFUNCTION("IMPORTRANGE(""https://docs.google.com/spreadsheets/d/1ZpBtqrYcoBz8ZkmEnHXQGMpSgo7piBN7olV321qkkb0/edit#gid=37181349"",""DATA ext!R96"")"),0.03)</f>
        <v>0.03</v>
      </c>
      <c r="D68" s="6">
        <f>IFERROR(__xludf.DUMMYFUNCTION("IMPORTRANGE(""https://docs.google.com/spreadsheets/d/1ZpBtqrYcoBz8ZkmEnHXQGMpSgo7piBN7olV321qkkb0/edit#gid=37181349"",""DATA ext!w96"")"),0.21165000000000006)</f>
        <v>0.21165</v>
      </c>
      <c r="E68" s="6">
        <f>IFERROR(__xludf.DUMMYFUNCTION("IMPORTRANGE(""https://docs.google.com/spreadsheets/d/1ZpBtqrYcoBz8ZkmEnHXQGMpSgo7piBN7olV321qkkb0/edit#gid=37181349"",""DATA ext!ab96"")"),0.7002500000000004)</f>
        <v>0.70025</v>
      </c>
      <c r="F68" s="6">
        <f>IFERROR(__xludf.DUMMYFUNCTION("IMPORTRANGE(""https://docs.google.com/spreadsheets/d/1ZpBtqrYcoBz8ZkmEnHXQGMpSgo7piBN7olV321qkkb0/edit#gid=37181349"",""DATA ext!ag96"")"),0.8465000000000006)</f>
        <v>0.8465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ht="15.75" customHeight="1">
      <c r="A69" s="4" t="s">
        <v>22</v>
      </c>
      <c r="B69" s="5" t="s">
        <v>34</v>
      </c>
      <c r="C69" s="6">
        <f>IFERROR(__xludf.DUMMYFUNCTION("IMPORTRANGE(""https://docs.google.com/spreadsheets/d/1KP9aEezWMPSP29B5BhTDUtni8qseOwhMdrAqSzJd15g/edit#gid=1896167508"",""DATA doc!R69"")"),0.1639508771929825)</f>
        <v>0.1639508772</v>
      </c>
      <c r="D69" s="6">
        <f>IFERROR(__xludf.DUMMYFUNCTION("IMPORTRANGE(""https://docs.google.com/spreadsheets/d/1KP9aEezWMPSP29B5BhTDUtni8qseOwhMdrAqSzJd15g/edit#gid=1896167508"",""DATA doc!w69"")"),0.3816719298245615)</f>
        <v>0.3816719298</v>
      </c>
      <c r="E69" s="6">
        <f>IFERROR(__xludf.DUMMYFUNCTION("IMPORTRANGE(""https://docs.google.com/spreadsheets/d/1KP9aEezWMPSP29B5BhTDUtni8qseOwhMdrAqSzJd15g/edit#gid=1896167508"",""DATA doc!ab69"")"),0.7499999999999992)</f>
        <v>0.75</v>
      </c>
      <c r="F69" s="6">
        <f>IFERROR(__xludf.DUMMYFUNCTION("IMPORTRANGE(""https://docs.google.com/spreadsheets/d/1KP9aEezWMPSP29B5BhTDUtni8qseOwhMdrAqSzJd15g/edit#gid=1896167508"",""DATA doc!ag69"")"),0.8022000000000004)</f>
        <v>0.8022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ht="15.75" customHeight="1">
      <c r="A70" s="19"/>
      <c r="B70" s="20"/>
      <c r="C70" s="21">
        <f t="shared" ref="C70:F70" si="4">AVERAGE(C67:C69)</f>
        <v>0.1001902924</v>
      </c>
      <c r="D70" s="21">
        <f t="shared" si="4"/>
        <v>0.2875206433</v>
      </c>
      <c r="E70" s="21">
        <f t="shared" si="4"/>
        <v>0.69425</v>
      </c>
      <c r="F70" s="21">
        <f t="shared" si="4"/>
        <v>0.8622333333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ht="15.75" customHeight="1">
      <c r="A71" s="14"/>
      <c r="B71" s="15"/>
      <c r="C71" s="16"/>
      <c r="D71" s="16"/>
      <c r="E71" s="16"/>
      <c r="F71" s="16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ht="15.75" customHeight="1">
      <c r="A72" s="14"/>
      <c r="B72" s="15"/>
      <c r="C72" s="16"/>
      <c r="D72" s="16"/>
      <c r="E72" s="16"/>
      <c r="F72" s="16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ht="15.75" customHeight="1">
      <c r="A73" s="14"/>
      <c r="B73" s="15"/>
      <c r="C73" s="16"/>
      <c r="D73" s="16"/>
      <c r="E73" s="16"/>
      <c r="F73" s="16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ht="15.75" customHeight="1">
      <c r="A74" s="14"/>
      <c r="B74" s="15"/>
      <c r="C74" s="16"/>
      <c r="D74" s="16"/>
      <c r="E74" s="16"/>
      <c r="F74" s="16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ht="15.75" customHeight="1">
      <c r="A75" s="14"/>
      <c r="B75" s="15"/>
      <c r="C75" s="16"/>
      <c r="D75" s="16"/>
      <c r="E75" s="16"/>
      <c r="F75" s="16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ht="15.75" customHeight="1">
      <c r="A76" s="14"/>
      <c r="B76" s="15"/>
      <c r="C76" s="16"/>
      <c r="D76" s="16"/>
      <c r="E76" s="16"/>
      <c r="F76" s="16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ht="15.75" customHeight="1">
      <c r="A77" s="14"/>
      <c r="B77" s="15"/>
      <c r="C77" s="16"/>
      <c r="D77" s="16"/>
      <c r="E77" s="16"/>
      <c r="F77" s="16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ht="15.75" customHeight="1">
      <c r="A78" s="17" t="s">
        <v>0</v>
      </c>
      <c r="B78" s="22" t="s">
        <v>1</v>
      </c>
      <c r="C78" s="18" t="s">
        <v>2</v>
      </c>
      <c r="D78" s="18" t="s">
        <v>3</v>
      </c>
      <c r="E78" s="18" t="s">
        <v>4</v>
      </c>
      <c r="F78" s="18" t="s">
        <v>5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ht="15.75" customHeight="1">
      <c r="A79" s="4" t="s">
        <v>9</v>
      </c>
      <c r="B79" s="23" t="s">
        <v>35</v>
      </c>
      <c r="C79" s="6">
        <f>IFERROR(__xludf.DUMMYFUNCTION("IMPORTRANGE(""https://docs.google.com/spreadsheets/d/1GGRQdh3uDXVQsriSYNRDh5cumpqU3UNXTp0W0CERh_I/edit#gid=1502090188"",""DATA LEGAL!r40"")"),0.2543000000000001)</f>
        <v>0.2543</v>
      </c>
      <c r="D79" s="6">
        <f>IFERROR(__xludf.DUMMYFUNCTION("IMPORTRANGE(""https://docs.google.com/spreadsheets/d/1GGRQdh3uDXVQsriSYNRDh5cumpqU3UNXTp0W0CERh_I/edit#gid=1502090188"",""DATA LEGAL!w40"")"),0.5000000000000002)</f>
        <v>0.5</v>
      </c>
      <c r="E79" s="6">
        <f>IFERROR(__xludf.DUMMYFUNCTION("IMPORTRANGE(""https://docs.google.com/spreadsheets/d/1GGRQdh3uDXVQsriSYNRDh5cumpqU3UNXTp0W0CERh_I/edit#gid=1502090188"",""DATA LEGAL!ac40"")"),0.7500000000000001)</f>
        <v>0.75</v>
      </c>
      <c r="F79" s="6">
        <f>IFERROR(__xludf.DUMMYFUNCTION("IMPORTRANGE(""https://docs.google.com/spreadsheets/d/1GGRQdh3uDXVQsriSYNRDh5cumpqU3UNXTp0W0CERh_I/edit#gid=1502090188"",""DATA LEGAL!ah40"")"),1.0000000000000004)</f>
        <v>1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ht="15.75" customHeight="1">
      <c r="A80" s="4" t="s">
        <v>9</v>
      </c>
      <c r="B80" s="23" t="s">
        <v>36</v>
      </c>
      <c r="C80" s="6">
        <f>IFERROR(__xludf.DUMMYFUNCTION("IMPORTRANGE(""https://docs.google.com/spreadsheets/d/1ioLq-w3Zyabt3GmENoOv5BpQ_Z4kUYPX50qdUNZTPBg/edit#gid=1113548929"",""DATA FIN!R25"")"),0.3262)</f>
        <v>0.3262</v>
      </c>
      <c r="D80" s="6">
        <f>IFERROR(__xludf.DUMMYFUNCTION("IMPORTRANGE(""https://docs.google.com/spreadsheets/d/1ioLq-w3Zyabt3GmENoOv5BpQ_Z4kUYPX50qdUNZTPBg/edit#gid=1113548929"",""DATA FIN!w25"")"),0.5909)</f>
        <v>0.5909</v>
      </c>
      <c r="E80" s="6">
        <f>IFERROR(__xludf.DUMMYFUNCTION("IMPORTRANGE(""https://docs.google.com/spreadsheets/d/1ioLq-w3Zyabt3GmENoOv5BpQ_Z4kUYPX50qdUNZTPBg/edit#gid=1113548929"",""DATA FIN!ab25"")"),0.8948000000000003)</f>
        <v>0.8948</v>
      </c>
      <c r="F80" s="6">
        <f>IFERROR(__xludf.DUMMYFUNCTION("IMPORTRANGE(""https://docs.google.com/spreadsheets/d/1ioLq-w3Zyabt3GmENoOv5BpQ_Z4kUYPX50qdUNZTPBg/edit#gid=1113548929"",""DATA FIN!ag25"")"),1.0000000000000002)</f>
        <v>1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ht="15.75" customHeight="1">
      <c r="A81" s="4" t="s">
        <v>9</v>
      </c>
      <c r="B81" s="5" t="s">
        <v>12</v>
      </c>
      <c r="C81" s="6">
        <f>IFERROR(__xludf.DUMMYFUNCTION("IMPORTRANGE(""https://docs.google.com/spreadsheets/d/1l5iPjFK3IZOHWDEdcHSMZLtlgVEFVkzDwSGCnTfSTUI/edit#gid=474822008"",""DATA contra!r20"")"),0.20257200000000003)</f>
        <v>0.202572</v>
      </c>
      <c r="D81" s="6">
        <f>IFERROR(__xludf.DUMMYFUNCTION("IMPORTRANGE(""https://docs.google.com/spreadsheets/d/1l5iPjFK3IZOHWDEdcHSMZLtlgVEFVkzDwSGCnTfSTUI/edit#gid=474822008"",""DATA contra!w20"")"),0.4892000000000001)</f>
        <v>0.4892</v>
      </c>
      <c r="E81" s="6">
        <f>IFERROR(__xludf.DUMMYFUNCTION("IMPORTRANGE(""https://docs.google.com/spreadsheets/d/1l5iPjFK3IZOHWDEdcHSMZLtlgVEFVkzDwSGCnTfSTUI/edit#gid=474822008"",""DATA contra!ab20"")"),0.7404000000000001)</f>
        <v>0.7404</v>
      </c>
      <c r="F81" s="6">
        <f>IFERROR(__xludf.DUMMYFUNCTION("IMPORTRANGE(""https://docs.google.com/spreadsheets/d/1l5iPjFK3IZOHWDEdcHSMZLtlgVEFVkzDwSGCnTfSTUI/edit#gid=474822008"",""DATA contra!ag20"")"),1.0000000000000002)</f>
        <v>1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ht="15.75" customHeight="1">
      <c r="A82" s="4" t="s">
        <v>9</v>
      </c>
      <c r="B82" s="23" t="s">
        <v>37</v>
      </c>
      <c r="C82" s="6">
        <f>IFERROR(__xludf.DUMMYFUNCTION("IMPORTRANGE(""https://docs.google.com/spreadsheets/d/1G1UJH5v31oNyeGTNER7lqQ-_VEKdZcdDPVAOoLhD_n4/edit#gid=1417832018"",""DATA bie!s57"")"),0.2195)</f>
        <v>0.2195</v>
      </c>
      <c r="D82" s="6">
        <f>IFERROR(__xludf.DUMMYFUNCTION("IMPORTRANGE(""https://docs.google.com/spreadsheets/d/1G1UJH5v31oNyeGTNER7lqQ-_VEKdZcdDPVAOoLhD_n4/edit#gid=1417832018"",""DATA bie!x57"")"),0.4890000000000002)</f>
        <v>0.489</v>
      </c>
      <c r="E82" s="6">
        <f>IFERROR(__xludf.DUMMYFUNCTION("IMPORTRANGE(""https://docs.google.com/spreadsheets/d/1G1UJH5v31oNyeGTNER7lqQ-_VEKdZcdDPVAOoLhD_n4/edit#gid=1417832018"",""DATA bie!ac57"")"),0.8250000000000002)</f>
        <v>0.825</v>
      </c>
      <c r="F82" s="6">
        <f>IFERROR(__xludf.DUMMYFUNCTION("IMPORTRANGE(""https://docs.google.com/spreadsheets/d/1G1UJH5v31oNyeGTNER7lqQ-_VEKdZcdDPVAOoLhD_n4/edit#gid=1417832018"",""DATA bie!ah57"")"),0.9860000000000005)</f>
        <v>0.986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ht="15.75" customHeight="1">
      <c r="A83" s="4" t="s">
        <v>9</v>
      </c>
      <c r="B83" s="23" t="s">
        <v>38</v>
      </c>
      <c r="C83" s="6">
        <f>IFERROR(__xludf.DUMMYFUNCTION("IMPORTRANGE(""https://docs.google.com/spreadsheets/d/1ZTaBQs1J5EDBdKAoMs2PvjLTGY59k2F3mncovQqeesU/edit#gid=1552835204"",""DATA doc!R18"")"),0.25000000000000006)</f>
        <v>0.25</v>
      </c>
      <c r="D83" s="6">
        <f>IFERROR(__xludf.DUMMYFUNCTION("IMPORTRANGE(""https://docs.google.com/spreadsheets/d/1ZTaBQs1J5EDBdKAoMs2PvjLTGY59k2F3mncovQqeesU/edit#gid=1552835204"",""DATA doc!w18"")"),0.6130000000000001)</f>
        <v>0.613</v>
      </c>
      <c r="E83" s="6">
        <f>IFERROR(__xludf.DUMMYFUNCTION("IMPORTRANGE(""https://docs.google.com/spreadsheets/d/1ZTaBQs1J5EDBdKAoMs2PvjLTGY59k2F3mncovQqeesU/edit#gid=1552835204"",""DATA doc!ab18"")"),0.8560000000000001)</f>
        <v>0.856</v>
      </c>
      <c r="F83" s="6">
        <f>IFERROR(__xludf.DUMMYFUNCTION("IMPORTRANGE(""https://docs.google.com/spreadsheets/d/1ZTaBQs1J5EDBdKAoMs2PvjLTGY59k2F3mncovQqeesU/edit#gid=1552835204"",""DATA doc!ag18"")"),0.9710000000000001)</f>
        <v>0.971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ht="15.75" customHeight="1">
      <c r="A84" s="4" t="s">
        <v>9</v>
      </c>
      <c r="B84" s="7" t="s">
        <v>39</v>
      </c>
      <c r="C84" s="6">
        <f>IFERROR(__xludf.DUMMYFUNCTION("IMPORTRANGE(""https://docs.google.com/spreadsheets/d/1s512ykEae3aFw_Y9nM47xDx0dWDNi3HA6UMo_s1CdUc/edit#gid=1299218405"",""DATA BIB!R15"")"),0.6004)</f>
        <v>0.6004</v>
      </c>
      <c r="D84" s="6">
        <f>IFERROR(__xludf.DUMMYFUNCTION("IMPORTRANGE(""https://docs.google.com/spreadsheets/d/1s512ykEae3aFw_Y9nM47xDx0dWDNi3HA6UMo_s1CdUc/edit#gid=1299218405"",""DATA BIB!w15"")"),0.733)</f>
        <v>0.733</v>
      </c>
      <c r="E84" s="6">
        <f>IFERROR(__xludf.DUMMYFUNCTION("IMPORTRANGE(""https://docs.google.com/spreadsheets/d/1s512ykEae3aFw_Y9nM47xDx0dWDNi3HA6UMo_s1CdUc/edit#gid=1299218405"",""DATA BIB!ag15"")"),0.9639999999999999)</f>
        <v>0.964</v>
      </c>
      <c r="F84" s="6">
        <f>IFERROR(__xludf.DUMMYFUNCTION("IMPORTRANGE(""https://docs.google.com/spreadsheets/d/1s512ykEae3aFw_Y9nM47xDx0dWDNi3HA6UMo_s1CdUc/edit#gid=1299218405"",""DATA BIB!ag15"")"),0.9639999999999999)</f>
        <v>0.964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ht="15.75" customHeight="1">
      <c r="A85" s="4" t="s">
        <v>9</v>
      </c>
      <c r="B85" s="23" t="s">
        <v>40</v>
      </c>
      <c r="C85" s="6">
        <f>IFERROR(__xludf.DUMMYFUNCTION("IMPORTRANGE(""https://docs.google.com/spreadsheets/d/16hnIzZVAJZAfvg-Av0m7bJgYib9Z3EKzHZjz92uEZic/edit#gid=1928946427"",""DATA ADM!r25"")"),0.4158000000000001)</f>
        <v>0.4158</v>
      </c>
      <c r="D85" s="6">
        <f>IFERROR(__xludf.DUMMYFUNCTION("IMPORTRANGE(""https://docs.google.com/spreadsheets/d/16hnIzZVAJZAfvg-Av0m7bJgYib9Z3EKzHZjz92uEZic/edit#gid=1928946427"",""DATA ADM!w25"")"),0.8240000000000003)</f>
        <v>0.824</v>
      </c>
      <c r="E85" s="6">
        <f>IFERROR(__xludf.DUMMYFUNCTION("IMPORTRANGE(""https://docs.google.com/spreadsheets/d/16hnIzZVAJZAfvg-Av0m7bJgYib9Z3EKzHZjz92uEZic/edit#gid=1928946427"",""DATA ADM!ab25"")"),0.9395000000000004)</f>
        <v>0.9395</v>
      </c>
      <c r="F85" s="6">
        <f>IFERROR(__xludf.DUMMYFUNCTION("IMPORTRANGE(""https://docs.google.com/spreadsheets/d/16hnIzZVAJZAfvg-Av0m7bJgYib9Z3EKzHZjz92uEZic/edit#gid=1928946427"",""DATA ADM!ag25"")"),0.9620000000000004)</f>
        <v>0.962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ht="15.75" customHeight="1">
      <c r="A86" s="4" t="s">
        <v>9</v>
      </c>
      <c r="B86" s="5" t="s">
        <v>21</v>
      </c>
      <c r="C86" s="6">
        <f>IFERROR(__xludf.DUMMYFUNCTION("IMPORTRANGE(""https://docs.google.com/spreadsheets/d/1H9ZNMVh5f808q26L2dzFBLZM7ch4QDFAjkrQLL8senU/edit#gid=472036127"",""INFRA!R42"")"),0.3725042964731733)</f>
        <v>0.3725042965</v>
      </c>
      <c r="D86" s="6">
        <f>IFERROR(__xludf.DUMMYFUNCTION("IMPORTRANGE(""https://docs.google.com/spreadsheets/d/1H9ZNMVh5f808q26L2dzFBLZM7ch4QDFAjkrQLL8senU/edit#gid=472036127"",""INFRA!W42"")"),0.6307095374672695)</f>
        <v>0.6307095375</v>
      </c>
      <c r="E86" s="6">
        <f>IFERROR(__xludf.DUMMYFUNCTION("IMPORTRANGE(""https://docs.google.com/spreadsheets/d/1H9ZNMVh5f808q26L2dzFBLZM7ch4QDFAjkrQLL8senU/edit#gid=472036127"",""INFRA!AB42"")"),0.804128942330102)</f>
        <v>0.8041289423</v>
      </c>
      <c r="F86" s="6">
        <f>IFERROR(__xludf.DUMMYFUNCTION("IMPORTRANGE(""https://docs.google.com/spreadsheets/d/1H9ZNMVh5f808q26L2dzFBLZM7ch4QDFAjkrQLL8senU/edit#gid=472036127"",""INFRA!AG42"")"),0.9384305648396049)</f>
        <v>0.9384305648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ht="15.75" customHeight="1">
      <c r="A87" s="4" t="s">
        <v>9</v>
      </c>
      <c r="B87" s="23" t="s">
        <v>41</v>
      </c>
      <c r="C87" s="6">
        <f>IFERROR(__xludf.DUMMYFUNCTION("IMPORTRANGE(""https://docs.google.com/spreadsheets/d/15z9ogMvM1jYTulW1uH8e_7VZRFI4qPAgrJJZTXw5szI/edit#gid=140920015"",""DATA TEC!R28"")"),0.1626219512195122)</f>
        <v>0.1626219512</v>
      </c>
      <c r="D87" s="6">
        <f>IFERROR(__xludf.DUMMYFUNCTION("IMPORTRANGE(""https://docs.google.com/spreadsheets/d/15z9ogMvM1jYTulW1uH8e_7VZRFI4qPAgrJJZTXw5szI/edit#gid=140920015"",""DATA TEC!w28"")"),0.5155000000000001)</f>
        <v>0.5155</v>
      </c>
      <c r="E87" s="6">
        <f>IFERROR(__xludf.DUMMYFUNCTION("IMPORTRANGE(""https://docs.google.com/spreadsheets/d/15z9ogMvM1jYTulW1uH8e_7VZRFI4qPAgrJJZTXw5szI/edit#gid=140920015"",""DATA TEC!ab28"")"),0.8067000000000001)</f>
        <v>0.8067</v>
      </c>
      <c r="F87" s="6">
        <f>IFERROR(__xludf.DUMMYFUNCTION("IMPORTRANGE(""https://docs.google.com/spreadsheets/d/15z9ogMvM1jYTulW1uH8e_7VZRFI4qPAgrJJZTXw5szI/edit#gid=140920015"",""DATA TEC!ag28"")"),0.9152000000000003)</f>
        <v>0.9152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ht="15.75" customHeight="1">
      <c r="A88" s="4" t="s">
        <v>9</v>
      </c>
      <c r="B88" s="23" t="s">
        <v>42</v>
      </c>
      <c r="C88" s="6">
        <f>IFERROR(__xludf.DUMMYFUNCTION("IMPORTRANGE(""https://docs.google.com/spreadsheets/d/1kWhu_TN3tYOAdqBeLN_pX85V4GP6-Gx1MY_jXtQwPbc/edit#gid=2066777470"",""DATA TAL!s54"")"),0.31900000000000006)</f>
        <v>0.319</v>
      </c>
      <c r="D88" s="6">
        <f>IFERROR(__xludf.DUMMYFUNCTION("IMPORTRANGE(""https://docs.google.com/spreadsheets/d/1kWhu_TN3tYOAdqBeLN_pX85V4GP6-Gx1MY_jXtQwPbc/edit#gid=2066777470"",""DATA TAL!x54"")"),0.46210000000000007)</f>
        <v>0.4621</v>
      </c>
      <c r="E88" s="6">
        <f>IFERROR(__xludf.DUMMYFUNCTION("IMPORTRANGE(""https://docs.google.com/spreadsheets/d/1kWhu_TN3tYOAdqBeLN_pX85V4GP6-Gx1MY_jXtQwPbc/edit#gid=2066777470"",""DATA TAL!ac54"")"),0.6284500000000002)</f>
        <v>0.62845</v>
      </c>
      <c r="F88" s="6">
        <f>IFERROR(__xludf.DUMMYFUNCTION("IMPORTRANGE(""https://docs.google.com/spreadsheets/d/1kWhu_TN3tYOAdqBeLN_pX85V4GP6-Gx1MY_jXtQwPbc/edit#gid=2066777470"",""DATA TAL!ah54"")"),0.8508660000000006)</f>
        <v>0.850866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ht="15.75" customHeight="1">
      <c r="A89" s="19"/>
      <c r="B89" s="20"/>
      <c r="C89" s="21">
        <f t="shared" ref="C89:F89" si="5">AVERAGE(C79:C88)</f>
        <v>0.3122898248</v>
      </c>
      <c r="D89" s="21">
        <f t="shared" si="5"/>
        <v>0.5847409537</v>
      </c>
      <c r="E89" s="21">
        <f t="shared" si="5"/>
        <v>0.8208978942</v>
      </c>
      <c r="F89" s="21">
        <f t="shared" si="5"/>
        <v>0.9587496565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ht="15.75" customHeight="1">
      <c r="A90" s="14"/>
      <c r="B90" s="15"/>
      <c r="C90" s="16"/>
      <c r="D90" s="16"/>
      <c r="E90" s="16"/>
      <c r="F90" s="16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ht="15.75" customHeight="1">
      <c r="A91" s="14"/>
      <c r="B91" s="15"/>
      <c r="C91" s="16"/>
      <c r="D91" s="16"/>
      <c r="E91" s="16"/>
      <c r="F91" s="16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ht="15.75" customHeight="1">
      <c r="A92" s="14"/>
      <c r="B92" s="15"/>
      <c r="C92" s="16"/>
      <c r="D92" s="16"/>
      <c r="E92" s="16"/>
      <c r="F92" s="16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ht="15.75" customHeight="1">
      <c r="A93" s="14"/>
      <c r="B93" s="15"/>
      <c r="C93" s="16"/>
      <c r="D93" s="16"/>
      <c r="E93" s="16"/>
      <c r="F93" s="16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ht="15.75" customHeight="1">
      <c r="A94" s="14"/>
      <c r="B94" s="15"/>
      <c r="C94" s="16"/>
      <c r="D94" s="16"/>
      <c r="E94" s="16"/>
      <c r="F94" s="16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ht="15.75" customHeight="1">
      <c r="A95" s="14"/>
      <c r="B95" s="15"/>
      <c r="C95" s="16"/>
      <c r="D95" s="16"/>
      <c r="E95" s="16"/>
      <c r="F95" s="16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ht="15.75" customHeight="1">
      <c r="A96" s="14"/>
      <c r="B96" s="15"/>
      <c r="C96" s="16"/>
      <c r="D96" s="16"/>
      <c r="E96" s="16"/>
      <c r="F96" s="16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ht="15.75" customHeight="1">
      <c r="A97" s="14"/>
      <c r="B97" s="15"/>
      <c r="C97" s="16"/>
      <c r="D97" s="16"/>
      <c r="E97" s="16"/>
      <c r="F97" s="16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ht="15.75" customHeight="1">
      <c r="A98" s="14"/>
      <c r="B98" s="15"/>
      <c r="C98" s="16"/>
      <c r="D98" s="16"/>
      <c r="E98" s="16"/>
      <c r="F98" s="16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ht="15.75" customHeight="1">
      <c r="A99" s="14"/>
      <c r="B99" s="15"/>
      <c r="C99" s="16"/>
      <c r="D99" s="16"/>
      <c r="E99" s="16"/>
      <c r="F99" s="16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ht="15.75" customHeight="1">
      <c r="A100" s="14"/>
      <c r="B100" s="15"/>
      <c r="C100" s="16"/>
      <c r="D100" s="16"/>
      <c r="E100" s="16"/>
      <c r="F100" s="16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ht="15.75" customHeight="1">
      <c r="A101" s="14"/>
      <c r="B101" s="15"/>
      <c r="C101" s="16"/>
      <c r="D101" s="16"/>
      <c r="E101" s="16"/>
      <c r="F101" s="16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ht="15.75" customHeight="1">
      <c r="A102" s="14"/>
      <c r="B102" s="15"/>
      <c r="C102" s="16"/>
      <c r="D102" s="16"/>
      <c r="E102" s="16"/>
      <c r="F102" s="16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ht="15.75" customHeight="1">
      <c r="A103" s="14"/>
      <c r="B103" s="15"/>
      <c r="C103" s="16"/>
      <c r="D103" s="16"/>
      <c r="E103" s="16"/>
      <c r="F103" s="16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ht="15.75" customHeight="1">
      <c r="A104" s="14"/>
      <c r="B104" s="15"/>
      <c r="C104" s="16"/>
      <c r="D104" s="16"/>
      <c r="E104" s="16"/>
      <c r="F104" s="16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ht="15.75" customHeight="1">
      <c r="A105" s="14"/>
      <c r="B105" s="15"/>
      <c r="C105" s="16"/>
      <c r="D105" s="16"/>
      <c r="E105" s="16"/>
      <c r="F105" s="16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ht="15.75" customHeight="1">
      <c r="A106" s="14"/>
      <c r="B106" s="15"/>
      <c r="C106" s="16"/>
      <c r="D106" s="16"/>
      <c r="E106" s="16"/>
      <c r="F106" s="16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ht="15.75" customHeight="1">
      <c r="A107" s="14"/>
      <c r="B107" s="15"/>
      <c r="C107" s="16"/>
      <c r="D107" s="16"/>
      <c r="E107" s="16"/>
      <c r="F107" s="16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ht="15.75" customHeight="1">
      <c r="A108" s="14"/>
      <c r="B108" s="15"/>
      <c r="C108" s="16"/>
      <c r="D108" s="16"/>
      <c r="E108" s="16"/>
      <c r="F108" s="16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ht="15.75" customHeight="1">
      <c r="A109" s="14"/>
      <c r="B109" s="15"/>
      <c r="C109" s="16"/>
      <c r="D109" s="16"/>
      <c r="E109" s="16"/>
      <c r="F109" s="16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ht="15.75" customHeight="1">
      <c r="A110" s="14"/>
      <c r="B110" s="15"/>
      <c r="C110" s="16"/>
      <c r="D110" s="16"/>
      <c r="E110" s="16"/>
      <c r="F110" s="16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ht="15.75" customHeight="1">
      <c r="A111" s="14"/>
      <c r="B111" s="15"/>
      <c r="C111" s="16"/>
      <c r="D111" s="16"/>
      <c r="E111" s="16"/>
      <c r="F111" s="16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ht="15.75" customHeight="1">
      <c r="A112" s="14"/>
      <c r="B112" s="15"/>
      <c r="C112" s="16"/>
      <c r="D112" s="16"/>
      <c r="E112" s="16"/>
      <c r="F112" s="16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ht="15.75" customHeight="1">
      <c r="A113" s="14"/>
      <c r="B113" s="15"/>
      <c r="C113" s="16"/>
      <c r="D113" s="16"/>
      <c r="E113" s="16"/>
      <c r="F113" s="16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ht="15.75" customHeight="1">
      <c r="A114" s="14"/>
      <c r="B114" s="15"/>
      <c r="C114" s="16"/>
      <c r="D114" s="16"/>
      <c r="E114" s="16"/>
      <c r="F114" s="16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ht="15.75" customHeight="1">
      <c r="A115" s="14"/>
      <c r="B115" s="15"/>
      <c r="C115" s="16"/>
      <c r="D115" s="16"/>
      <c r="E115" s="16"/>
      <c r="F115" s="16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ht="15.75" customHeight="1">
      <c r="A116" s="14"/>
      <c r="B116" s="15"/>
      <c r="C116" s="16"/>
      <c r="D116" s="16"/>
      <c r="E116" s="16"/>
      <c r="F116" s="16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ht="15.75" customHeight="1">
      <c r="A117" s="14"/>
      <c r="B117" s="15"/>
      <c r="C117" s="16"/>
      <c r="D117" s="16"/>
      <c r="E117" s="16"/>
      <c r="F117" s="16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ht="15.75" customHeight="1">
      <c r="A118" s="14"/>
      <c r="B118" s="15"/>
      <c r="C118" s="16"/>
      <c r="D118" s="16"/>
      <c r="E118" s="16"/>
      <c r="F118" s="16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</sheetData>
  <autoFilter ref="$A$1:$F$29">
    <sortState ref="A1:F29">
      <sortCondition descending="1" ref="F1:F29"/>
    </sortState>
  </autoFilter>
  <customSheetViews>
    <customSheetView guid="{4FB148D6-364C-4636-991A-DA6B03D7C16D}" filter="1" showAutoFilter="1">
      <autoFilter ref="$A$1:$F$29"/>
    </customSheetView>
    <customSheetView guid="{77CDA854-64CE-46D4-8900-0B3B71DFC34D}" filter="1" showAutoFilter="1">
      <autoFilter ref="$A$32:$F$40">
        <filterColumn colId="0">
          <filters blank="1">
            <filter val="Facultad"/>
          </filters>
        </filterColumn>
      </autoFilter>
    </customSheetView>
  </customSheetViews>
  <hyperlinks>
    <hyperlink r:id="rId1" ref="B2"/>
    <hyperlink r:id="rId2" ref="B3"/>
    <hyperlink r:id="rId3" ref="B4"/>
    <hyperlink r:id="rId4" ref="B5"/>
    <hyperlink r:id="rId5" ref="B6"/>
    <hyperlink r:id="rId6" ref="B7"/>
    <hyperlink r:id="rId7" ref="B8"/>
    <hyperlink r:id="rId8" ref="B9"/>
    <hyperlink r:id="rId9" ref="B10"/>
    <hyperlink r:id="rId10" ref="B11"/>
    <hyperlink r:id="rId11" ref="B12"/>
    <hyperlink r:id="rId12" ref="B13"/>
    <hyperlink r:id="rId13" ref="B14"/>
    <hyperlink r:id="rId14" ref="B15"/>
    <hyperlink r:id="rId15" ref="B16"/>
    <hyperlink r:id="rId16" ref="B17"/>
    <hyperlink r:id="rId17" ref="B18"/>
    <hyperlink r:id="rId18" ref="B19"/>
    <hyperlink r:id="rId19" ref="B20"/>
    <hyperlink r:id="rId20" ref="B21"/>
    <hyperlink r:id="rId21" ref="B22"/>
    <hyperlink r:id="rId22" ref="B23"/>
    <hyperlink r:id="rId23" ref="B24"/>
    <hyperlink r:id="rId24" ref="B25"/>
    <hyperlink r:id="rId25" ref="B26"/>
    <hyperlink r:id="rId26" ref="B33"/>
    <hyperlink r:id="rId27" ref="B34"/>
    <hyperlink r:id="rId28" ref="B35"/>
    <hyperlink r:id="rId29" ref="B36"/>
    <hyperlink r:id="rId30" ref="B37"/>
    <hyperlink r:id="rId31" ref="B38"/>
    <hyperlink r:id="rId32" ref="B39"/>
    <hyperlink r:id="rId33" ref="B46"/>
    <hyperlink r:id="rId34" ref="B47"/>
    <hyperlink r:id="rId35" ref="B48"/>
    <hyperlink r:id="rId36" ref="B49"/>
    <hyperlink r:id="rId37" ref="B50"/>
    <hyperlink r:id="rId38" ref="B67"/>
    <hyperlink r:id="rId39" ref="B68"/>
    <hyperlink r:id="rId40" ref="B69"/>
    <hyperlink r:id="rId41" ref="B79"/>
    <hyperlink r:id="rId42" ref="B80"/>
    <hyperlink r:id="rId43" ref="B81"/>
    <hyperlink r:id="rId44" ref="B82"/>
    <hyperlink r:id="rId45" ref="B83"/>
    <hyperlink r:id="rId46" ref="B84"/>
    <hyperlink r:id="rId47" ref="B85"/>
    <hyperlink r:id="rId48" ref="B86"/>
    <hyperlink r:id="rId49" ref="B87"/>
    <hyperlink r:id="rId50" ref="B88"/>
  </hyperlinks>
  <printOptions/>
  <pageMargins bottom="0.75" footer="0.0" header="0.0" left="0.7" right="0.7" top="0.75"/>
  <pageSetup paperSize="9" orientation="portrait"/>
  <drawing r:id="rId51"/>
  <tableParts count="14">
    <tablePart r:id="rId66"/>
    <tablePart r:id="rId67"/>
    <tablePart r:id="rId68"/>
    <tablePart r:id="rId69"/>
    <tablePart r:id="rId70"/>
    <tablePart r:id="rId71"/>
    <tablePart r:id="rId72"/>
    <tablePart r:id="rId73"/>
    <tablePart r:id="rId74"/>
    <tablePart r:id="rId75"/>
    <tablePart r:id="rId76"/>
    <tablePart r:id="rId77"/>
    <tablePart r:id="rId78"/>
    <tablePart r:id="rId7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0.75"/>
    <col customWidth="1" min="2" max="2" width="46.63"/>
    <col customWidth="1" min="3" max="3" width="11.5"/>
    <col customWidth="1" min="4" max="26" width="100.75"/>
  </cols>
  <sheetData>
    <row r="2">
      <c r="A2" s="24" t="s">
        <v>43</v>
      </c>
      <c r="B2" s="24" t="s">
        <v>44</v>
      </c>
      <c r="C2" s="24" t="s">
        <v>45</v>
      </c>
    </row>
    <row r="3">
      <c r="A3" s="25" t="s">
        <v>34</v>
      </c>
      <c r="B3" s="26"/>
      <c r="C3" s="27" t="str">
        <f>+Datos!D12/100</f>
        <v>#REF!</v>
      </c>
    </row>
    <row r="4">
      <c r="A4" s="28" t="s">
        <v>46</v>
      </c>
      <c r="B4" s="29" t="s">
        <v>47</v>
      </c>
      <c r="C4" s="30">
        <v>0.0</v>
      </c>
    </row>
    <row r="5">
      <c r="A5" s="31" t="s">
        <v>48</v>
      </c>
      <c r="B5" s="29" t="s">
        <v>47</v>
      </c>
      <c r="C5" s="32">
        <v>0.36</v>
      </c>
    </row>
    <row r="6">
      <c r="A6" s="31" t="s">
        <v>49</v>
      </c>
      <c r="B6" s="33" t="s">
        <v>50</v>
      </c>
      <c r="C6" s="32">
        <v>0.0</v>
      </c>
    </row>
    <row r="8">
      <c r="A8" s="24" t="s">
        <v>43</v>
      </c>
      <c r="B8" s="24" t="s">
        <v>44</v>
      </c>
      <c r="C8" s="24" t="s">
        <v>45</v>
      </c>
    </row>
    <row r="9">
      <c r="A9" s="25" t="s">
        <v>32</v>
      </c>
      <c r="B9" s="26"/>
      <c r="C9" s="27" t="str">
        <f>+Datos!D13/100</f>
        <v>#REF!</v>
      </c>
    </row>
    <row r="10" ht="48.0" customHeight="1">
      <c r="A10" s="34" t="s">
        <v>51</v>
      </c>
      <c r="B10" s="35" t="s">
        <v>52</v>
      </c>
      <c r="C10" s="30">
        <v>0.1</v>
      </c>
    </row>
    <row r="11">
      <c r="A11" s="25" t="s">
        <v>23</v>
      </c>
      <c r="B11" s="26"/>
      <c r="C11" s="27" t="str">
        <f>+Datos!D14/100</f>
        <v>#REF!</v>
      </c>
    </row>
    <row r="12">
      <c r="A12" s="34" t="s">
        <v>53</v>
      </c>
      <c r="B12" s="29" t="s">
        <v>54</v>
      </c>
      <c r="C12" s="30">
        <v>0.3</v>
      </c>
    </row>
    <row r="13">
      <c r="A13" s="34" t="s">
        <v>55</v>
      </c>
      <c r="B13" s="29" t="s">
        <v>54</v>
      </c>
      <c r="C13" s="30">
        <v>0.18</v>
      </c>
    </row>
    <row r="15">
      <c r="A15" s="24" t="s">
        <v>43</v>
      </c>
      <c r="B15" s="24" t="s">
        <v>44</v>
      </c>
      <c r="C15" s="24" t="s">
        <v>45</v>
      </c>
    </row>
    <row r="16">
      <c r="A16" s="25" t="s">
        <v>14</v>
      </c>
      <c r="B16" s="26"/>
      <c r="C16" s="27" t="str">
        <f>+Datos!D31/100</f>
        <v>#REF!</v>
      </c>
    </row>
    <row r="17">
      <c r="A17" s="28" t="s">
        <v>56</v>
      </c>
      <c r="B17" s="29" t="s">
        <v>14</v>
      </c>
      <c r="C17" s="30">
        <v>0.5</v>
      </c>
    </row>
    <row r="18">
      <c r="A18" s="25" t="s">
        <v>57</v>
      </c>
      <c r="B18" s="26"/>
      <c r="C18" s="27" t="str">
        <f>+Datos!D29/100</f>
        <v>#REF!</v>
      </c>
    </row>
    <row r="19" ht="82.5" customHeight="1">
      <c r="A19" s="28" t="s">
        <v>58</v>
      </c>
      <c r="B19" s="29" t="s">
        <v>57</v>
      </c>
      <c r="C19" s="30">
        <v>0.3</v>
      </c>
    </row>
    <row r="20">
      <c r="A20" s="25" t="s">
        <v>24</v>
      </c>
      <c r="B20" s="26"/>
      <c r="C20" s="27" t="str">
        <f>+Datos!D22/100</f>
        <v>#REF!</v>
      </c>
    </row>
    <row r="21" ht="15.75" customHeight="1">
      <c r="A21" s="28" t="s">
        <v>59</v>
      </c>
      <c r="B21" s="28" t="s">
        <v>60</v>
      </c>
      <c r="C21" s="32">
        <v>0.1</v>
      </c>
    </row>
    <row r="22" ht="15.75" customHeight="1">
      <c r="A22" s="25" t="s">
        <v>18</v>
      </c>
      <c r="B22" s="26"/>
      <c r="C22" s="27" t="str">
        <f>+Datos!D18/100</f>
        <v>#REF!</v>
      </c>
    </row>
    <row r="23" ht="15.75" customHeight="1">
      <c r="A23" s="28" t="s">
        <v>61</v>
      </c>
      <c r="B23" s="29" t="s">
        <v>62</v>
      </c>
      <c r="C23" s="30">
        <v>0.0</v>
      </c>
    </row>
    <row r="24" ht="15.75" customHeight="1">
      <c r="A24" s="28" t="s">
        <v>63</v>
      </c>
      <c r="B24" s="29" t="s">
        <v>62</v>
      </c>
      <c r="C24" s="30">
        <v>0.0</v>
      </c>
    </row>
    <row r="25" ht="15.75" customHeight="1">
      <c r="A25" s="25" t="s">
        <v>28</v>
      </c>
      <c r="B25" s="26"/>
      <c r="C25" s="27">
        <v>0.43</v>
      </c>
    </row>
    <row r="26" ht="15.75" customHeight="1">
      <c r="A26" s="28" t="s">
        <v>64</v>
      </c>
      <c r="B26" s="29" t="s">
        <v>65</v>
      </c>
      <c r="C26" s="30">
        <v>0.0</v>
      </c>
    </row>
    <row r="27" ht="15.75" customHeight="1"/>
    <row r="28" ht="15.75" customHeight="1"/>
    <row r="29" ht="15.75" customHeight="1"/>
    <row r="30" ht="15.75" customHeight="1">
      <c r="A30" s="36" t="s">
        <v>66</v>
      </c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3.13"/>
    <col customWidth="1" min="2" max="9" width="4.88"/>
    <col customWidth="1" min="10" max="25" width="9.38"/>
  </cols>
  <sheetData>
    <row r="1">
      <c r="A1" s="37" t="s">
        <v>67</v>
      </c>
      <c r="B1" s="37">
        <v>2015.0</v>
      </c>
      <c r="C1" s="37">
        <v>2016.0</v>
      </c>
      <c r="D1" s="37">
        <v>2017.0</v>
      </c>
      <c r="E1" s="37">
        <v>2018.0</v>
      </c>
      <c r="F1" s="37">
        <v>2019.0</v>
      </c>
      <c r="G1" s="37">
        <v>2020.0</v>
      </c>
      <c r="H1" s="38">
        <v>2021.0</v>
      </c>
      <c r="I1" s="38">
        <v>2022.0</v>
      </c>
    </row>
    <row r="2">
      <c r="A2" s="39"/>
      <c r="B2" s="40"/>
      <c r="C2" s="40"/>
      <c r="D2" s="40"/>
      <c r="E2" s="40"/>
      <c r="F2" s="40"/>
      <c r="G2" s="40"/>
      <c r="H2" s="40"/>
      <c r="I2" s="40"/>
    </row>
    <row r="3">
      <c r="A3" s="39"/>
      <c r="B3" s="40"/>
      <c r="C3" s="40"/>
      <c r="D3" s="40"/>
      <c r="E3" s="40"/>
      <c r="F3" s="40"/>
      <c r="G3" s="40"/>
      <c r="H3" s="40"/>
      <c r="I3" s="40"/>
    </row>
    <row r="4">
      <c r="A4" s="39"/>
      <c r="B4" s="40"/>
      <c r="C4" s="40"/>
      <c r="D4" s="40"/>
      <c r="E4" s="40"/>
      <c r="F4" s="40"/>
      <c r="G4" s="40"/>
      <c r="H4" s="40"/>
      <c r="I4" s="40"/>
    </row>
    <row r="5">
      <c r="A5" s="39"/>
      <c r="B5" s="40"/>
      <c r="C5" s="40"/>
      <c r="D5" s="40"/>
      <c r="E5" s="40"/>
      <c r="F5" s="40"/>
      <c r="G5" s="40"/>
      <c r="H5" s="40"/>
      <c r="I5" s="40"/>
    </row>
    <row r="6">
      <c r="A6" s="39"/>
      <c r="B6" s="40"/>
      <c r="C6" s="40"/>
      <c r="D6" s="40"/>
      <c r="E6" s="40"/>
      <c r="F6" s="40"/>
      <c r="G6" s="40"/>
      <c r="H6" s="40"/>
      <c r="I6" s="40"/>
    </row>
    <row r="7">
      <c r="A7" s="39"/>
      <c r="B7" s="40"/>
      <c r="C7" s="40"/>
      <c r="D7" s="40"/>
      <c r="E7" s="40"/>
      <c r="F7" s="40"/>
      <c r="G7" s="40"/>
      <c r="H7" s="40"/>
      <c r="I7" s="40"/>
    </row>
    <row r="8">
      <c r="A8" s="39"/>
      <c r="B8" s="41"/>
      <c r="C8" s="41"/>
      <c r="D8" s="41"/>
      <c r="E8" s="41"/>
      <c r="F8" s="41"/>
      <c r="G8" s="41"/>
      <c r="H8" s="41"/>
      <c r="I8" s="41"/>
    </row>
    <row r="9">
      <c r="A9" s="42"/>
      <c r="B9" s="43"/>
      <c r="C9" s="43"/>
      <c r="D9" s="43"/>
      <c r="E9" s="43"/>
      <c r="F9" s="43"/>
      <c r="G9" s="43"/>
      <c r="H9" s="43"/>
      <c r="I9" s="43"/>
    </row>
    <row r="11">
      <c r="A11" s="37" t="s">
        <v>68</v>
      </c>
      <c r="B11" s="37"/>
      <c r="C11" s="37"/>
      <c r="D11" s="37"/>
      <c r="E11" s="37"/>
      <c r="F11" s="37"/>
      <c r="G11" s="37"/>
      <c r="H11" s="37"/>
      <c r="I11" s="37"/>
    </row>
    <row r="12">
      <c r="A12" s="39"/>
      <c r="B12" s="40"/>
      <c r="C12" s="40"/>
      <c r="D12" s="40"/>
      <c r="E12" s="40"/>
      <c r="F12" s="40"/>
      <c r="G12" s="40"/>
      <c r="H12" s="40"/>
      <c r="I12" s="40"/>
    </row>
    <row r="13">
      <c r="A13" s="39"/>
      <c r="B13" s="40"/>
      <c r="C13" s="40"/>
      <c r="D13" s="40"/>
      <c r="E13" s="40"/>
      <c r="F13" s="40"/>
      <c r="G13" s="40"/>
      <c r="H13" s="40"/>
      <c r="I13" s="40"/>
    </row>
    <row r="14">
      <c r="A14" s="39"/>
      <c r="B14" s="40"/>
      <c r="C14" s="40"/>
      <c r="D14" s="40"/>
      <c r="E14" s="40"/>
      <c r="F14" s="40"/>
      <c r="G14" s="40"/>
      <c r="H14" s="40"/>
      <c r="I14" s="40"/>
    </row>
    <row r="15">
      <c r="A15" s="42"/>
      <c r="B15" s="43"/>
      <c r="C15" s="43"/>
      <c r="D15" s="43"/>
      <c r="E15" s="43"/>
      <c r="F15" s="43"/>
      <c r="G15" s="43"/>
      <c r="H15" s="43"/>
      <c r="I15" s="43"/>
    </row>
    <row r="17">
      <c r="A17" s="37" t="s">
        <v>69</v>
      </c>
      <c r="B17" s="37"/>
      <c r="C17" s="37"/>
      <c r="D17" s="37"/>
      <c r="E17" s="37"/>
      <c r="F17" s="37"/>
      <c r="G17" s="37"/>
      <c r="H17" s="37"/>
      <c r="I17" s="37"/>
    </row>
    <row r="18">
      <c r="A18" s="39"/>
      <c r="B18" s="40"/>
      <c r="C18" s="40"/>
      <c r="D18" s="40"/>
      <c r="E18" s="40"/>
      <c r="F18" s="40"/>
      <c r="G18" s="40"/>
      <c r="H18" s="40"/>
      <c r="I18" s="40"/>
    </row>
    <row r="19">
      <c r="A19" s="39"/>
      <c r="B19" s="40"/>
      <c r="C19" s="40"/>
      <c r="D19" s="40"/>
      <c r="E19" s="40"/>
      <c r="F19" s="40"/>
      <c r="G19" s="40"/>
      <c r="H19" s="40"/>
      <c r="I19" s="40"/>
    </row>
    <row r="20">
      <c r="A20" s="39"/>
      <c r="B20" s="40"/>
      <c r="C20" s="40"/>
      <c r="D20" s="40"/>
      <c r="E20" s="40"/>
      <c r="F20" s="40"/>
      <c r="G20" s="40"/>
      <c r="H20" s="40"/>
      <c r="I20" s="40"/>
    </row>
    <row r="21" ht="15.75" customHeight="1">
      <c r="A21" s="39"/>
      <c r="B21" s="40"/>
      <c r="C21" s="40"/>
      <c r="D21" s="40"/>
      <c r="E21" s="40"/>
      <c r="F21" s="40"/>
      <c r="G21" s="40"/>
      <c r="H21" s="40"/>
      <c r="I21" s="40"/>
    </row>
    <row r="22" ht="15.75" customHeight="1">
      <c r="A22" s="39"/>
      <c r="B22" s="40"/>
      <c r="C22" s="40"/>
      <c r="D22" s="40"/>
      <c r="E22" s="40"/>
      <c r="F22" s="40"/>
      <c r="G22" s="40"/>
      <c r="H22" s="40"/>
      <c r="I22" s="40"/>
    </row>
    <row r="23" ht="15.75" customHeight="1">
      <c r="A23" s="42"/>
      <c r="B23" s="43"/>
      <c r="C23" s="43"/>
      <c r="D23" s="43"/>
      <c r="E23" s="43"/>
      <c r="F23" s="43"/>
      <c r="G23" s="43"/>
      <c r="H23" s="43"/>
      <c r="I23" s="43"/>
    </row>
    <row r="24" ht="15.75" customHeight="1"/>
    <row r="25" ht="15.75" customHeight="1">
      <c r="A25" s="44" t="s">
        <v>70</v>
      </c>
      <c r="B25" s="44"/>
      <c r="C25" s="44"/>
      <c r="D25" s="44"/>
      <c r="E25" s="44"/>
      <c r="F25" s="44"/>
      <c r="G25" s="44"/>
      <c r="H25" s="44"/>
      <c r="I25" s="44"/>
    </row>
    <row r="26" ht="15.75" customHeight="1">
      <c r="A26" s="45"/>
      <c r="B26" s="46"/>
      <c r="C26" s="46"/>
      <c r="D26" s="46"/>
      <c r="E26" s="46"/>
      <c r="F26" s="46"/>
      <c r="G26" s="46"/>
      <c r="H26" s="46"/>
      <c r="I26" s="46"/>
    </row>
    <row r="27" ht="15.75" customHeight="1">
      <c r="A27" s="47"/>
      <c r="B27" s="48"/>
      <c r="C27" s="48"/>
      <c r="D27" s="48"/>
      <c r="E27" s="48"/>
      <c r="F27" s="48"/>
      <c r="G27" s="48"/>
      <c r="H27" s="48"/>
      <c r="I27" s="48"/>
    </row>
    <row r="28" ht="15.75" customHeight="1">
      <c r="A28" s="45"/>
      <c r="B28" s="46"/>
      <c r="C28" s="46"/>
      <c r="D28" s="46"/>
      <c r="E28" s="46"/>
      <c r="F28" s="46"/>
      <c r="G28" s="46"/>
      <c r="H28" s="46"/>
      <c r="I28" s="46"/>
    </row>
    <row r="29" ht="15.75" customHeight="1">
      <c r="A29" s="47"/>
      <c r="B29" s="48"/>
      <c r="C29" s="48"/>
      <c r="D29" s="48"/>
      <c r="E29" s="48"/>
      <c r="F29" s="48"/>
      <c r="G29" s="48"/>
      <c r="H29" s="48"/>
      <c r="I29" s="48"/>
    </row>
    <row r="30" ht="15.75" customHeight="1">
      <c r="A30" s="45"/>
      <c r="B30" s="46"/>
      <c r="C30" s="46"/>
      <c r="D30" s="46"/>
      <c r="E30" s="46"/>
      <c r="F30" s="46"/>
      <c r="G30" s="46"/>
      <c r="H30" s="46"/>
      <c r="I30" s="46"/>
    </row>
    <row r="31" ht="15.75" customHeight="1">
      <c r="A31" s="47"/>
      <c r="B31" s="48"/>
      <c r="C31" s="48"/>
      <c r="D31" s="48"/>
      <c r="E31" s="48"/>
      <c r="F31" s="48"/>
      <c r="G31" s="48"/>
      <c r="H31" s="48"/>
      <c r="I31" s="48"/>
    </row>
    <row r="32" ht="15.75" customHeight="1">
      <c r="A32" s="45"/>
      <c r="B32" s="46"/>
      <c r="C32" s="46"/>
      <c r="D32" s="46"/>
      <c r="E32" s="46"/>
      <c r="F32" s="46"/>
      <c r="G32" s="46"/>
      <c r="H32" s="46"/>
      <c r="I32" s="46"/>
    </row>
    <row r="33" ht="15.75" customHeight="1">
      <c r="A33" s="45"/>
      <c r="B33" s="46"/>
      <c r="C33" s="46"/>
      <c r="D33" s="46"/>
      <c r="E33" s="46"/>
      <c r="F33" s="46"/>
      <c r="G33" s="46"/>
      <c r="H33" s="46"/>
      <c r="I33" s="46"/>
    </row>
    <row r="34" ht="15.75" customHeight="1">
      <c r="A34" s="47"/>
      <c r="B34" s="48"/>
      <c r="C34" s="48"/>
      <c r="D34" s="48"/>
      <c r="E34" s="48"/>
      <c r="F34" s="48"/>
      <c r="G34" s="48"/>
      <c r="H34" s="48"/>
      <c r="I34" s="48"/>
    </row>
    <row r="35" ht="15.75" customHeight="1">
      <c r="A35" s="45"/>
      <c r="B35" s="46"/>
      <c r="C35" s="46"/>
      <c r="D35" s="46"/>
      <c r="E35" s="46"/>
      <c r="F35" s="46"/>
      <c r="G35" s="46"/>
      <c r="H35" s="46"/>
      <c r="I35" s="46"/>
    </row>
    <row r="36" ht="15.75" customHeight="1">
      <c r="A36" s="47"/>
      <c r="B36" s="48"/>
      <c r="C36" s="48"/>
      <c r="D36" s="48"/>
      <c r="E36" s="48"/>
      <c r="F36" s="48"/>
      <c r="G36" s="48"/>
      <c r="H36" s="48"/>
      <c r="I36" s="48"/>
    </row>
    <row r="37" ht="15.75" customHeight="1">
      <c r="A37" s="49"/>
      <c r="B37" s="49"/>
      <c r="C37" s="49"/>
      <c r="D37" s="49"/>
      <c r="E37" s="49"/>
      <c r="F37" s="49"/>
      <c r="G37" s="49"/>
      <c r="H37" s="49"/>
      <c r="I37" s="49"/>
    </row>
    <row r="38" ht="15.75" customHeight="1"/>
    <row r="39" ht="15.75" customHeight="1"/>
    <row r="40" ht="15.75" customHeight="1"/>
    <row r="41" ht="15.75" customHeight="1"/>
    <row r="42" ht="15.75" customHeight="1">
      <c r="A42" s="37" t="s">
        <v>71</v>
      </c>
      <c r="B42" s="37">
        <v>2015.0</v>
      </c>
      <c r="C42" s="37">
        <v>2016.0</v>
      </c>
      <c r="D42" s="37">
        <v>2017.0</v>
      </c>
      <c r="E42" s="37">
        <v>2018.0</v>
      </c>
      <c r="F42" s="37">
        <v>2019.0</v>
      </c>
      <c r="G42" s="37">
        <v>2020.0</v>
      </c>
      <c r="H42" s="37">
        <v>2020.0</v>
      </c>
      <c r="I42" s="37">
        <v>2020.0</v>
      </c>
    </row>
    <row r="43" ht="15.75" customHeight="1">
      <c r="A43" s="48" t="s">
        <v>13</v>
      </c>
      <c r="B43" s="48"/>
      <c r="C43" s="48">
        <v>91.0</v>
      </c>
      <c r="D43" s="48">
        <v>91.0</v>
      </c>
      <c r="E43" s="48">
        <v>91.0</v>
      </c>
      <c r="F43" s="48">
        <v>99.0</v>
      </c>
      <c r="G43" s="48">
        <v>100.0</v>
      </c>
      <c r="H43" s="48">
        <v>100.0</v>
      </c>
      <c r="I43" s="48">
        <v>100.0</v>
      </c>
    </row>
    <row r="44" ht="15.75" customHeight="1"/>
    <row r="45" ht="15.75" customHeight="1">
      <c r="A45" s="36" t="s">
        <v>72</v>
      </c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A43"/>
  </hyperlinks>
  <printOptions/>
  <pageMargins bottom="0.75" footer="0.0" header="0.0" left="0.7" right="0.7" top="0.75"/>
  <pageSetup orientation="landscape"/>
  <drawing r:id="rId2"/>
</worksheet>
</file>