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 2018\INVITACIONES PUBLICAS\VIGENCIA 2020\UC014-2020 RAMPAS B7-UMBRACULO\DEFINITIVOS\"/>
    </mc:Choice>
  </mc:AlternateContent>
  <xr:revisionPtr revIDLastSave="0" documentId="8_{7EC7B118-F507-470A-AFCC-990A4CC838D0}" xr6:coauthVersionLast="44" xr6:coauthVersionMax="44" xr10:uidLastSave="{00000000-0000-0000-0000-000000000000}"/>
  <bookViews>
    <workbookView xWindow="-120" yWindow="-120" windowWidth="29040" windowHeight="15840" xr2:uid="{4C672B37-F3C2-4E4C-AF88-66A25A792F9F}"/>
  </bookViews>
  <sheets>
    <sheet name="PO" sheetId="1" r:id="rId1"/>
  </sheets>
  <externalReferences>
    <externalReference r:id="rId2"/>
  </externalReferences>
  <definedNames>
    <definedName name="vlr_D5">[1]D5!$H$47</definedName>
    <definedName name="vlr_E2">[1]E2!$H$47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6" i="1" l="1"/>
  <c r="G165" i="1"/>
  <c r="G161" i="1"/>
  <c r="G162" i="1" s="1"/>
  <c r="G157" i="1"/>
  <c r="G156" i="1"/>
  <c r="G155" i="1"/>
  <c r="G151" i="1"/>
  <c r="G150" i="1"/>
  <c r="G146" i="1"/>
  <c r="G145" i="1"/>
  <c r="G144" i="1"/>
  <c r="G143" i="1"/>
  <c r="G139" i="1"/>
  <c r="G138" i="1"/>
  <c r="G137" i="1"/>
  <c r="G140" i="1" s="1"/>
  <c r="G133" i="1"/>
  <c r="G132" i="1"/>
  <c r="G131" i="1"/>
  <c r="G130" i="1"/>
  <c r="G134" i="1" s="1"/>
  <c r="G126" i="1"/>
  <c r="G125" i="1"/>
  <c r="G127" i="1" s="1"/>
  <c r="G121" i="1"/>
  <c r="G120" i="1"/>
  <c r="G119" i="1"/>
  <c r="G115" i="1"/>
  <c r="G114" i="1"/>
  <c r="G110" i="1"/>
  <c r="G109" i="1"/>
  <c r="G108" i="1"/>
  <c r="G107" i="1"/>
  <c r="F106" i="1"/>
  <c r="G106" i="1" s="1"/>
  <c r="G111" i="1" s="1"/>
  <c r="G105" i="1"/>
  <c r="G89" i="1"/>
  <c r="G90" i="1" s="1"/>
  <c r="G85" i="1"/>
  <c r="G86" i="1" s="1"/>
  <c r="G81" i="1"/>
  <c r="F80" i="1" a="1"/>
  <c r="F80" i="1" s="1"/>
  <c r="G80" i="1" s="1"/>
  <c r="E80" i="1"/>
  <c r="G79" i="1"/>
  <c r="G78" i="1"/>
  <c r="G74" i="1"/>
  <c r="G73" i="1"/>
  <c r="G72" i="1"/>
  <c r="G71" i="1"/>
  <c r="G70" i="1"/>
  <c r="G75" i="1" s="1"/>
  <c r="G66" i="1"/>
  <c r="G67" i="1" s="1"/>
  <c r="F62" i="1"/>
  <c r="G62" i="1" s="1"/>
  <c r="G61" i="1"/>
  <c r="G60" i="1"/>
  <c r="G44" i="1"/>
  <c r="G43" i="1"/>
  <c r="G42" i="1"/>
  <c r="G41" i="1"/>
  <c r="G40" i="1"/>
  <c r="G39" i="1"/>
  <c r="G35" i="1"/>
  <c r="G34" i="1"/>
  <c r="G33" i="1"/>
  <c r="G32" i="1"/>
  <c r="G31" i="1"/>
  <c r="G27" i="1"/>
  <c r="G26" i="1"/>
  <c r="G25" i="1"/>
  <c r="G24" i="1"/>
  <c r="G23" i="1"/>
  <c r="G22" i="1"/>
  <c r="G21" i="1"/>
  <c r="G17" i="1"/>
  <c r="G16" i="1"/>
  <c r="G15" i="1"/>
  <c r="G14" i="1"/>
  <c r="G13" i="1"/>
  <c r="G12" i="1"/>
  <c r="G36" i="1" l="1"/>
  <c r="G82" i="1"/>
  <c r="G116" i="1"/>
  <c r="G169" i="1" s="1"/>
  <c r="G122" i="1"/>
  <c r="G147" i="1"/>
  <c r="G152" i="1"/>
  <c r="G158" i="1"/>
  <c r="G167" i="1"/>
  <c r="G63" i="1"/>
  <c r="G92" i="1"/>
  <c r="G18" i="1"/>
  <c r="G28" i="1"/>
  <c r="G45" i="1"/>
  <c r="G47" i="1"/>
  <c r="G171" i="1" l="1"/>
  <c r="G172" i="1"/>
  <c r="G174" i="1" s="1"/>
  <c r="G170" i="1"/>
  <c r="G95" i="1"/>
  <c r="G97" i="1" s="1"/>
  <c r="G93" i="1"/>
  <c r="G94" i="1"/>
  <c r="G49" i="1"/>
  <c r="G50" i="1"/>
  <c r="G52" i="1" s="1"/>
  <c r="G48" i="1"/>
  <c r="G173" i="1" l="1"/>
  <c r="G175" i="1" s="1"/>
  <c r="G96" i="1"/>
  <c r="G98" i="1" s="1"/>
  <c r="D57" i="1" s="1"/>
  <c r="G51" i="1"/>
  <c r="G53" i="1" s="1"/>
  <c r="D8" i="1" s="1"/>
  <c r="D102" i="1" l="1"/>
  <c r="G177" i="1"/>
</calcChain>
</file>

<file path=xl/sharedStrings.xml><?xml version="1.0" encoding="utf-8"?>
<sst xmlns="http://schemas.openxmlformats.org/spreadsheetml/2006/main" count="272" uniqueCount="150">
  <si>
    <t>UNIVERSIDAD DE CORDOBA</t>
  </si>
  <si>
    <t xml:space="preserve">VALOR TOTAL </t>
  </si>
  <si>
    <t>ADECUACIÓN DEL UMBRÁCULO DE CIENCIAS AGRÍCOLAS DE LA UNIVERSIDAD DE CÓRDOBA - SEDE MONTERÍA</t>
  </si>
  <si>
    <t>ITEM</t>
  </si>
  <si>
    <t>DESCRIPCION DE ACTIVIDADES</t>
  </si>
  <si>
    <t>UNIDAD</t>
  </si>
  <si>
    <t>CANTIDAD</t>
  </si>
  <si>
    <t>VALOR PARCIAL</t>
  </si>
  <si>
    <t>ACTIVIDADES PRELIMINARES</t>
  </si>
  <si>
    <t>1.1</t>
  </si>
  <si>
    <t>LOCALIZACIÓN, TRAZADO Y REPLANTEO. INCLUYE COMISIÓN TOPOGRAFICA</t>
  </si>
  <si>
    <t>M2</t>
  </si>
  <si>
    <t>1.2</t>
  </si>
  <si>
    <t>DEMOLICION VIGA CINTA .10*.20 (INCLUYE RETIRO)</t>
  </si>
  <si>
    <t>ML</t>
  </si>
  <si>
    <t>1.3</t>
  </si>
  <si>
    <t xml:space="preserve">DESMONTE DE ESTRUCTURA - UMBRACULO  </t>
  </si>
  <si>
    <t>1.4</t>
  </si>
  <si>
    <t>EXCAVACIÓN MANUAL DE MATERIAL SIN CLASIFICAR, INCLUYE RETIRO</t>
  </si>
  <si>
    <t>M3</t>
  </si>
  <si>
    <t>1.5</t>
  </si>
  <si>
    <t xml:space="preserve">CAMPAMENTO PROVISIONAL 25 M2, CUBIERTA EN LAMINA DE ZINC Y ESTRUCTURA EN MADERA H= 2MTS </t>
  </si>
  <si>
    <t>UND</t>
  </si>
  <si>
    <t>1.6</t>
  </si>
  <si>
    <t>CERRAMIENTO EN LONA VERDE Y ESTRUCTURA EN MADERA 2.15M</t>
  </si>
  <si>
    <t>M</t>
  </si>
  <si>
    <t>TOTAL ACTIVIDADES PRELIMINARES</t>
  </si>
  <si>
    <t>ESTRUCTURAS EN CONCRETO</t>
  </si>
  <si>
    <t xml:space="preserve">PEDESTAL DE 0,40 X0,40X.80, CCTO 3000 PSI INCLIYE REFUERZO     </t>
  </si>
  <si>
    <t>ZAPATA DE 80X80X30 CCTO 3000PSI, INCLUYE ACERO DE REF VARILLAS DE 1/2 A CADA 20 CM A AMBOS LADOS</t>
  </si>
  <si>
    <t>SUMINISTRO E INSTALACION EN TUBERIA GALVANIZADA, D=2.1/2"   COLUMNAS, INCLUYE FLANCHES</t>
  </si>
  <si>
    <t>SUMINISTRO E INSTALACIÓN DE TUBERIA GALVANIZA DE 1 1/2" SEGÚN DISEÑO (INCLUYE ANTICORROSIVO, PINTURA TIPO ESMALTE, SOLDADURA) PARA ESTRUCTURA</t>
  </si>
  <si>
    <t>SUMINISTRO E INSTALACIÓN DE TUBERIA GALVANIZA DE 1 1/2" SEGÚN DISEÑO (INCLUYE ANTICORROSIVO, PINTURA TIPO ESMALTE, SOLDADURA) PARA CUBIERTA</t>
  </si>
  <si>
    <t>VIGA DE AMARRE ZAPATAS 30X40 INCL. REFUERZO (REF LONG 4 VARILLAS DE 1/2 Y ESTRIBOS DE 3/8 A CADA 20)</t>
  </si>
  <si>
    <t>Ml</t>
  </si>
  <si>
    <t>VIGA DE AMARRE PERIMETRAL 15X40, CONCRETO 3000 PSI, INCLUYE ACERO (REF LONG 4 VARILLAS DE 1/2 Y ESTRIBOS DE 3/8 A CADA 20)</t>
  </si>
  <si>
    <t>CUBIERTAS</t>
  </si>
  <si>
    <t>3.1</t>
  </si>
  <si>
    <t>CUBIERTA EN MALLA POLISOMBRA 50%</t>
  </si>
  <si>
    <t>3.2</t>
  </si>
  <si>
    <t>CERRAMIENTO EN MALLA ANTIAFIDOS</t>
  </si>
  <si>
    <t>3.3</t>
  </si>
  <si>
    <t>CANAL LATÓN D/0.60 en lamina galv calibre 28</t>
  </si>
  <si>
    <t>m</t>
  </si>
  <si>
    <t>3.4</t>
  </si>
  <si>
    <t>CUBIERTA MEMBRANA RASCHEL</t>
  </si>
  <si>
    <t>3.5</t>
  </si>
  <si>
    <t>CUBIERTA EN LONA IMPERMEABLE AJUSTABLE A LOS REQUERIMIENTOS DEL ESPACIO (incluye cables tensores para su desplazamiento).</t>
  </si>
  <si>
    <t>TOTAL  CUBIERTAS</t>
  </si>
  <si>
    <t>4  PISOS - BASES</t>
  </si>
  <si>
    <t>CONSTRUCCIÓN ANDÉN DE E = 0.08 M EN CONCRETO REFORZADO DE 3000 PSI FUNDIDO EN SITIO</t>
  </si>
  <si>
    <t>SUMINISTRO E INSTALACIÓN DE BORDILLOS PREFABRICADOS EN CONCRETO A-80, INCLUYE BASE EN MORTERO 3CM</t>
  </si>
  <si>
    <t>S/I TABLETA GUÍA PREF. TÁCTIL PARA DISCAP. EN CONCRETO DE 0.20M X 20M X 0.06M COLOR AMARILLO TEXTURA ACANALADA (DOS HILERAS) CON MORTERO 1:4, INCLUYE ARENA H.=0.04 M, RELLENO CON MATERIAL COMPACTADO SELECCIONADO DE 0.20M Y JUNTAS SELLADA</t>
  </si>
  <si>
    <t>LLENO CON MATERIAL SELECCIONADO COMPACTADO CON VIBROCOMPACTADOR MANUAL</t>
  </si>
  <si>
    <t>TRITURADO GRUESO D=1.1/2"</t>
  </si>
  <si>
    <t>ASEO GENERAL</t>
  </si>
  <si>
    <t>TOTAL  PISOS - BASES</t>
  </si>
  <si>
    <t>TOTAL COSTOS DIRECTOS</t>
  </si>
  <si>
    <t>ADMINISTRACION (25%)</t>
  </si>
  <si>
    <t>IMPREVISTO (2%)</t>
  </si>
  <si>
    <t>UTILIDAD (3%)</t>
  </si>
  <si>
    <t>TOTAL COSTOS INDIRECTOS</t>
  </si>
  <si>
    <t>IVA Sobre Utilidad 19%)</t>
  </si>
  <si>
    <t>TOTAL COSTOS OBRA CIVIL</t>
  </si>
  <si>
    <t xml:space="preserve">CONSTRUCCIÓN DE RAMPA PARA SALIDA DE EMERGENCIA EN EL ALA IZQUIERDA DEL EDIFICIO ADMINISTRATIVO DE LA UNIVERSIDAD DE CÓRDOBA SEDE MONTERÍA </t>
  </si>
  <si>
    <t>VALOR TOTAL</t>
  </si>
  <si>
    <t>SOLADO CONCRETO ESPESOR 0.05M DE 2.500 PSI - 17.5  MPA PARA ZAPATAS</t>
  </si>
  <si>
    <t xml:space="preserve">  CIMIENTOS</t>
  </si>
  <si>
    <t>2.1</t>
  </si>
  <si>
    <t>VIGA AMARRE CIMENTACIÓN 40X40 EN CONCRETO 3000 PSI</t>
  </si>
  <si>
    <t>TOTAL CIMIENTOS</t>
  </si>
  <si>
    <t>LOSA EN CONCRETO 21 MPA (3000 PSI), E=0.10MT CON MALLA ELECTROSOLDADA.</t>
  </si>
  <si>
    <t>VIGAS ESTRUCTURALES AEREAS O DESCOLGADAS, EN CONCRETO A LA VISTA DE 3.000 PSI</t>
  </si>
  <si>
    <t>COLUMNAS   RECTANGULARES  EN   CONCRETO A  LA  VISTA  F'C=3.000 PSI</t>
  </si>
  <si>
    <t>ZAPATAS EN CONCRETO DE 210 KG/CM2, 3000PSI O 21 MPA</t>
  </si>
  <si>
    <t>ACERO DE REFUERZO DE 60000 PSI</t>
  </si>
  <si>
    <t>KG</t>
  </si>
  <si>
    <t>TOTAL ESTRUCTURAS EN CONCRETO</t>
  </si>
  <si>
    <t>PISOS - BASES</t>
  </si>
  <si>
    <t>LLENOS CON MATERIAL SELECCIONADO DE CANTERA COMPACTADO Y CONFORMACIÓN</t>
  </si>
  <si>
    <t>CARPINTERÍA METÁLICA</t>
  </si>
  <si>
    <t>SUMINISTRO E INSTALACIÓN DE BARANDAS METÁLICA (SOPORTE CADA 1.5M Y PASAMANOS EN TUBO DE 2" (INCLUYE ANTICORROSIVO, PINTURA TIPO ESMALTE, SOLDADURA)</t>
  </si>
  <si>
    <t>TOTAL  CARPINTERÍA METÁLICA</t>
  </si>
  <si>
    <t>TOTAL</t>
  </si>
  <si>
    <t xml:space="preserve">
REPARACION Y REFUERZO ESTRUCTURAL DEL FONDO DE SALUD (BLOQUE 7) DE LA UNIVERSIDAD DE CÓRDOBA - SEDE MONTERIA
</t>
  </si>
  <si>
    <t>DEMOLICIÓN MURO DE MAMPOSTERIA EXISTENTE E=0.10 MTS (INCLUYE RETIRO DE MATERIAL)</t>
  </si>
  <si>
    <t>DESMONTE DE CUBIERTA EXISTENTE TIPO SANDWICH, DESMONTE DE ESTRUCTURA METÁLICA PERFIL PHR-C 220X80X20  C-16 INCLUYE RETIRO.</t>
  </si>
  <si>
    <t>DEMOLICIÓN DE ENCHAPE Y PLANTILLA DE CONCRETO E= 0.05 A 0.08 MTS (INCLUYE RETIRO DE MATERIAL)</t>
  </si>
  <si>
    <t>CIMIENTOS</t>
  </si>
  <si>
    <t>2.2</t>
  </si>
  <si>
    <t>VIGA AMARRE CIMENTACIÓN 30X40 EN CONCRETO 3000 PSI</t>
  </si>
  <si>
    <t>TOTAL  CIMIENTOS</t>
  </si>
  <si>
    <t xml:space="preserve"> MAMPOSTERÍA</t>
  </si>
  <si>
    <t>CONSTRUCCIÓN DE MAMPOSTERÍA EN BLOQUE DE CEMENTO-ARENA 15 X 20 X 40 CMS, MORTERO DE PEGA 1:4.</t>
  </si>
  <si>
    <t xml:space="preserve">ALFAJIA DE SECCIÓN 0,15 X 0.40 CM EN CONCRETO REFORZADO ARQUITECTÓNICO COLOR GRIS CLARO A LA VISTA F'C=3.000 PSI </t>
  </si>
  <si>
    <t>ADECUACION DE PAREDES, INCLUYE PAÑETE 1:4 IMPERMEABILIZADO, ESTUCO PLASTICO 3 CAPA Y PINTURA TIPO 1 A 3 MANOS</t>
  </si>
  <si>
    <t>TOTAL  MAMPOSTERÍA</t>
  </si>
  <si>
    <t xml:space="preserve"> PAÑETES-REVOQUES-REPELLOS</t>
  </si>
  <si>
    <t>4.1</t>
  </si>
  <si>
    <t>PAÑETE   IMPERMEABILIZADO   MUROS  M.1:4   Y   ESPESOR   E=2 CM .</t>
  </si>
  <si>
    <t>4.2</t>
  </si>
  <si>
    <t>PAÑETE M 1:5  E:2CM</t>
  </si>
  <si>
    <t>TOTAL  PAÑETES-REVOQUES-REPELLOS</t>
  </si>
  <si>
    <t xml:space="preserve">  ESTRUCTURAS EN CONCRETO</t>
  </si>
  <si>
    <t>5.1</t>
  </si>
  <si>
    <t>COLUMNAS RECTANGULAR EN CONCRETO A LA VISTO DE 3.000 PSI</t>
  </si>
  <si>
    <t>5.2</t>
  </si>
  <si>
    <t xml:space="preserve">VIGAS ESTRUCTURALES AEREAS O DESCOLGADAS, EN CONCRETO A LA VISTA DE 3.000 PSI </t>
  </si>
  <si>
    <t>5.3</t>
  </si>
  <si>
    <t>ACERO DE REFUERZO (1/2” Y 3/8”)</t>
  </si>
  <si>
    <t>5.4</t>
  </si>
  <si>
    <t>PLACA MACIZA  H/.12 (PLACA CANAL), EN CONCRETO3000 PSI</t>
  </si>
  <si>
    <t xml:space="preserve"> CUBIERTAS</t>
  </si>
  <si>
    <t>6.1</t>
  </si>
  <si>
    <t>SUMINISTRO E INSTALACIÓN DE CUBIERTA EN TEJA TERMOACÚSTICA TIPO SANDWICH CON AISLAMIENTO TÉRMICO EN POLIPROPILENO</t>
  </si>
  <si>
    <t>6.2</t>
  </si>
  <si>
    <t>MANTO FIBERGLASS 2M</t>
  </si>
  <si>
    <t>6.3</t>
  </si>
  <si>
    <t xml:space="preserve">SUMINISTRO E INSTALACIÓN CORREAS EN PERFIL DE ACERO NEGRO TIPO C, GRADO 50, CON SOLDADURA DE 6013, INCLUYE PINTURA CON ANTICORROSIVO Y ESMALTE A DOS MANOS </t>
  </si>
  <si>
    <t>TOTAL CUBIERTAS</t>
  </si>
  <si>
    <t>7.1</t>
  </si>
  <si>
    <t>7.2</t>
  </si>
  <si>
    <t>7.3</t>
  </si>
  <si>
    <t>TOTAL PISOS - BASES</t>
  </si>
  <si>
    <t>8  PISOS - ACABADOS</t>
  </si>
  <si>
    <t>8.1</t>
  </si>
  <si>
    <t>SUMINISTRO E INSTALACIÓN DE BALDOSA EN  GRANO VIBROPRENSADO DE 30 X30, GRANO N°1. INCLUYE MORTERO 1:4, BOQUILLA BLANCA, DESTRONQUE, 3 PULIDAS Y BRILLO AL PLOMO PARA PISO</t>
  </si>
  <si>
    <t>8.2</t>
  </si>
  <si>
    <t>RESTAURACION Y PULIDA DE PISO, INCLUYE EQUIPO ESPECIALIZADO E INSUMOS NECESARIOS PARA LA REALIZACION DEL TRATAMIENTO DE DESTRONQUE, PULIDA, BRILLADA Y ENCERADA DE PISO.</t>
  </si>
  <si>
    <t>TOTAL PISOS - ACABADOS</t>
  </si>
  <si>
    <t>INSTALACIÓN ELÉCTRICA</t>
  </si>
  <si>
    <t>9.1</t>
  </si>
  <si>
    <t xml:space="preserve">SUMINISTRO E INSTALACION DE ACOMETIDA MONOFASICA 2 X No. 2 FASES + 1 X No. 2 NEUTRO  + 1 No. 4 TIERRA, INCLUYE TUBERIA Y CABLES CERTIFICADOS. DESDE TABLERO GENERAL DE DISTRIBUCION </t>
  </si>
  <si>
    <t>9.2</t>
  </si>
  <si>
    <t xml:space="preserve">SUMINISTRO E INSTALACION LAMPARA LED DE 0.30X1.20 DE 48 WATTS DE SOBREPONER  </t>
  </si>
  <si>
    <t>UN</t>
  </si>
  <si>
    <t>9.3</t>
  </si>
  <si>
    <t>SUMINISTRO Y MONTAJE TABLERTO PARA AA  24 CIRCUITOS 5hilos 250V</t>
  </si>
  <si>
    <t>TOTAL  INSTALACIÓN ELÉCTRICA</t>
  </si>
  <si>
    <t xml:space="preserve">  CARPINTERÍA METÁLICA</t>
  </si>
  <si>
    <t>10.1</t>
  </si>
  <si>
    <t>VENTANERIA EN ALUMINIO INCLUYE PROTECTOR EN MALLA Y CELLSCREEN(ANTIBANDALICO)</t>
  </si>
  <si>
    <t>PINTURA</t>
  </si>
  <si>
    <t>11.1</t>
  </si>
  <si>
    <t>SUMINSTRO Y APLICACIÓN DE ESTUCO PLÁSTICO 100% ACRÍLICO BLANCO EN MUROS INTERIORES Y EXTERIORES.  (APLICAR CON LLANA METÁLICA LISA DE 3 CAPAS. LIJAR PARA UN MEJOR ACABADO DE LA SUPERFICIE)</t>
  </si>
  <si>
    <t>11.2</t>
  </si>
  <si>
    <t>SUMINISTRO Y APLICACION DE PINTURA  ANTIHUMEDAD BLANCO PARA ESPACIOS INTERIORES VARIOS , (3 MANOS DE APLICACION).</t>
  </si>
  <si>
    <t>TOTAL PINTURA</t>
  </si>
  <si>
    <t>REPARACION Y REFUERZO ESTRUCTURAL DE LA FACULTAD DE CIENCIAS DE LA SALUD (BLOQUE 7), ADECUACIÓN DEL UMBRÁCULO DE CIENCIAS AGRÍCOLAS Y CONSTRUCCIÓN DE RAMPA PARA SALIDA DE EMERGENCIA EN EL ALA IZQUIERDA DEL EDIFICIO ADMINISTRATIVO DE LA UNIVERSIDAD DE CÓRDOBA SEDE MONTERÍA</t>
  </si>
  <si>
    <t>TOTAL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</si>
</sst>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#,##0.00_);\-#,##0.00"/>
    <numFmt numFmtId="167" formatCode="&quot;$&quot;\ #,##0.00"/>
    <numFmt numFmtId="168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166" fontId="4" fillId="2" borderId="5" xfId="0" applyNumberFormat="1" applyFont="1" applyFill="1" applyBorder="1" applyAlignment="1">
      <alignment horizontal="right" vertical="center"/>
    </xf>
    <xf numFmtId="165" fontId="4" fillId="2" borderId="5" xfId="2" applyNumberFormat="1" applyFont="1" applyFill="1" applyBorder="1" applyAlignment="1">
      <alignment horizontal="right" vertical="center"/>
    </xf>
    <xf numFmtId="165" fontId="4" fillId="2" borderId="6" xfId="2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165" fontId="4" fillId="2" borderId="5" xfId="2" applyNumberFormat="1" applyFont="1" applyFill="1" applyBorder="1" applyAlignment="1" applyProtection="1">
      <alignment vertical="center"/>
    </xf>
    <xf numFmtId="165" fontId="3" fillId="2" borderId="6" xfId="2" applyNumberFormat="1" applyFont="1" applyFill="1" applyBorder="1" applyAlignment="1">
      <alignment horizontal="right" vertical="center"/>
    </xf>
    <xf numFmtId="165" fontId="4" fillId="2" borderId="6" xfId="2" applyNumberFormat="1" applyFont="1" applyFill="1" applyBorder="1" applyAlignment="1" applyProtection="1">
      <alignment vertical="center"/>
    </xf>
    <xf numFmtId="167" fontId="4" fillId="2" borderId="5" xfId="2" applyNumberFormat="1" applyFont="1" applyFill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165" fontId="4" fillId="5" borderId="9" xfId="3" applyNumberFormat="1" applyFont="1" applyFill="1" applyBorder="1" applyAlignment="1">
      <alignment horizontal="right" vertical="center"/>
    </xf>
    <xf numFmtId="165" fontId="3" fillId="3" borderId="3" xfId="3" applyNumberFormat="1" applyFont="1" applyFill="1" applyBorder="1" applyAlignment="1">
      <alignment horizontal="right" vertical="center"/>
    </xf>
    <xf numFmtId="165" fontId="4" fillId="3" borderId="6" xfId="3" applyNumberFormat="1" applyFont="1" applyFill="1" applyBorder="1" applyAlignment="1" applyProtection="1">
      <alignment vertical="center"/>
    </xf>
    <xf numFmtId="165" fontId="4" fillId="3" borderId="6" xfId="3" applyNumberFormat="1" applyFont="1" applyFill="1" applyBorder="1" applyAlignment="1">
      <alignment horizontal="right" vertical="center"/>
    </xf>
    <xf numFmtId="165" fontId="3" fillId="3" borderId="6" xfId="3" applyNumberFormat="1" applyFont="1" applyFill="1" applyBorder="1" applyAlignment="1">
      <alignment horizontal="right" vertical="center"/>
    </xf>
    <xf numFmtId="165" fontId="3" fillId="3" borderId="10" xfId="3" applyNumberFormat="1" applyFont="1" applyFill="1" applyBorder="1" applyAlignment="1">
      <alignment horizontal="right" vertical="center"/>
    </xf>
    <xf numFmtId="165" fontId="3" fillId="3" borderId="11" xfId="3" applyNumberFormat="1" applyFont="1" applyFill="1" applyBorder="1" applyAlignment="1" applyProtection="1">
      <alignment vertical="center"/>
    </xf>
    <xf numFmtId="0" fontId="4" fillId="2" borderId="5" xfId="0" applyFont="1" applyFill="1" applyBorder="1"/>
    <xf numFmtId="165" fontId="4" fillId="2" borderId="5" xfId="0" applyNumberFormat="1" applyFont="1" applyFill="1" applyBorder="1"/>
    <xf numFmtId="165" fontId="4" fillId="2" borderId="6" xfId="0" applyNumberFormat="1" applyFont="1" applyFill="1" applyBorder="1"/>
    <xf numFmtId="165" fontId="4" fillId="2" borderId="5" xfId="3" applyNumberFormat="1" applyFont="1" applyFill="1" applyBorder="1" applyAlignment="1">
      <alignment horizontal="right" vertical="center"/>
    </xf>
    <xf numFmtId="165" fontId="4" fillId="2" borderId="6" xfId="3" applyNumberFormat="1" applyFont="1" applyFill="1" applyBorder="1" applyAlignment="1">
      <alignment horizontal="right" vertical="center"/>
    </xf>
    <xf numFmtId="165" fontId="7" fillId="2" borderId="5" xfId="3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/>
    </xf>
    <xf numFmtId="166" fontId="4" fillId="2" borderId="5" xfId="0" applyNumberFormat="1" applyFont="1" applyFill="1" applyBorder="1"/>
    <xf numFmtId="165" fontId="4" fillId="2" borderId="5" xfId="3" applyNumberFormat="1" applyFont="1" applyFill="1" applyBorder="1" applyAlignment="1" applyProtection="1"/>
    <xf numFmtId="165" fontId="3" fillId="2" borderId="6" xfId="3" applyNumberFormat="1" applyFont="1" applyFill="1" applyBorder="1" applyAlignment="1">
      <alignment horizontal="right" vertical="center"/>
    </xf>
    <xf numFmtId="165" fontId="4" fillId="2" borderId="6" xfId="3" applyNumberFormat="1" applyFont="1" applyFill="1" applyBorder="1" applyAlignment="1" applyProtection="1"/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66" fontId="3" fillId="2" borderId="5" xfId="0" applyNumberFormat="1" applyFont="1" applyFill="1" applyBorder="1"/>
    <xf numFmtId="165" fontId="3" fillId="2" borderId="5" xfId="3" applyNumberFormat="1" applyFont="1" applyFill="1" applyBorder="1" applyAlignment="1" applyProtection="1"/>
    <xf numFmtId="165" fontId="3" fillId="2" borderId="6" xfId="3" applyNumberFormat="1" applyFont="1" applyFill="1" applyBorder="1" applyAlignment="1" applyProtection="1"/>
    <xf numFmtId="165" fontId="7" fillId="2" borderId="5" xfId="4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2" fontId="4" fillId="2" borderId="5" xfId="2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65" fontId="4" fillId="3" borderId="6" xfId="3" applyNumberFormat="1" applyFont="1" applyFill="1" applyBorder="1" applyAlignment="1" applyProtection="1"/>
    <xf numFmtId="165" fontId="3" fillId="3" borderId="11" xfId="3" applyNumberFormat="1" applyFont="1" applyFill="1" applyBorder="1" applyAlignment="1" applyProtection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8" fillId="2" borderId="6" xfId="3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right" vertical="center"/>
    </xf>
    <xf numFmtId="165" fontId="9" fillId="2" borderId="5" xfId="3" applyNumberFormat="1" applyFont="1" applyFill="1" applyBorder="1" applyAlignment="1">
      <alignment horizontal="right" vertical="center"/>
    </xf>
    <xf numFmtId="165" fontId="9" fillId="2" borderId="6" xfId="3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4" fillId="2" borderId="22" xfId="0" applyFont="1" applyFill="1" applyBorder="1"/>
    <xf numFmtId="165" fontId="4" fillId="2" borderId="22" xfId="3" applyNumberFormat="1" applyFont="1" applyFill="1" applyBorder="1" applyAlignment="1" applyProtection="1"/>
    <xf numFmtId="165" fontId="3" fillId="2" borderId="1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5" fontId="2" fillId="3" borderId="11" xfId="0" applyNumberFormat="1" applyFont="1" applyFill="1" applyBorder="1"/>
    <xf numFmtId="0" fontId="3" fillId="3" borderId="23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164" fontId="3" fillId="3" borderId="14" xfId="1" applyNumberFormat="1" applyFont="1" applyFill="1" applyBorder="1" applyAlignment="1">
      <alignment horizontal="center" vertical="center"/>
    </xf>
    <xf numFmtId="164" fontId="3" fillId="3" borderId="15" xfId="1" applyNumberFormat="1" applyFont="1" applyFill="1" applyBorder="1" applyAlignment="1">
      <alignment horizontal="center" vertical="center"/>
    </xf>
    <xf numFmtId="164" fontId="3" fillId="3" borderId="16" xfId="1" applyNumberFormat="1" applyFont="1" applyFill="1" applyBorder="1" applyAlignment="1">
      <alignment horizontal="center" vertical="center"/>
    </xf>
    <xf numFmtId="164" fontId="3" fillId="3" borderId="17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/>
    </xf>
    <xf numFmtId="164" fontId="3" fillId="3" borderId="19" xfId="1" applyNumberFormat="1" applyFont="1" applyFill="1" applyBorder="1" applyAlignment="1">
      <alignment horizontal="center" vertical="center"/>
    </xf>
    <xf numFmtId="165" fontId="3" fillId="3" borderId="12" xfId="2" applyNumberFormat="1" applyFont="1" applyFill="1" applyBorder="1" applyAlignment="1">
      <alignment horizontal="center" vertical="center"/>
    </xf>
    <xf numFmtId="165" fontId="3" fillId="3" borderId="13" xfId="2" applyNumberFormat="1" applyFont="1" applyFill="1" applyBorder="1" applyAlignment="1">
      <alignment horizontal="center" vertical="center"/>
    </xf>
    <xf numFmtId="165" fontId="3" fillId="3" borderId="20" xfId="2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right"/>
    </xf>
    <xf numFmtId="0" fontId="2" fillId="3" borderId="33" xfId="0" applyFont="1" applyFill="1" applyBorder="1" applyAlignment="1">
      <alignment horizontal="right"/>
    </xf>
    <xf numFmtId="0" fontId="2" fillId="3" borderId="34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Moneda [0]" xfId="3" builtinId="7"/>
    <cellStyle name="Moneda 2" xfId="4" xr:uid="{CAABE156-916E-4FDD-BFEF-C7519895670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y-/Downloads/Users/ASUS/Downloads/APUS%20Version%20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NO DE OBRA"/>
      <sheetName val="MATERIAL - EQUIPÓS"/>
      <sheetName val="CONCRETOS"/>
      <sheetName val="CAPITULOS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1"/>
      <sheetName val="M2"/>
      <sheetName val="M3"/>
      <sheetName val="M4"/>
      <sheetName val="N"/>
      <sheetName val="Ñ"/>
      <sheetName val="O"/>
      <sheetName val="P"/>
      <sheetName val="Q"/>
      <sheetName val="R"/>
      <sheetName val="S"/>
      <sheetName val="A1"/>
      <sheetName val="A2"/>
      <sheetName val="A3"/>
      <sheetName val="A4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D1"/>
      <sheetName val="D2"/>
      <sheetName val="D3"/>
      <sheetName val="D4"/>
      <sheetName val="D5"/>
      <sheetName val="D6"/>
      <sheetName val="D7"/>
      <sheetName val="E1"/>
      <sheetName val="E2"/>
      <sheetName val="E3"/>
      <sheetName val="E4"/>
      <sheetName val="E5"/>
      <sheetName val="E6"/>
      <sheetName val="E7"/>
      <sheetName val="F1"/>
      <sheetName val="F2"/>
      <sheetName val="F3"/>
      <sheetName val="F4"/>
      <sheetName val="F5"/>
      <sheetName val="F6"/>
      <sheetName val="F7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21"/>
      <sheetName val="G22"/>
      <sheetName val="G23"/>
      <sheetName val="G24"/>
      <sheetName val="G25"/>
      <sheetName val="G26"/>
      <sheetName val="G27"/>
      <sheetName val="G28"/>
      <sheetName val="G29"/>
      <sheetName val="G30"/>
      <sheetName val="G31"/>
      <sheetName val="G32"/>
      <sheetName val="G33"/>
      <sheetName val="G34"/>
      <sheetName val="G35"/>
      <sheetName val="G36"/>
      <sheetName val="G37"/>
      <sheetName val="G38"/>
      <sheetName val="G39"/>
      <sheetName val="G40"/>
      <sheetName val="G41"/>
      <sheetName val="G42"/>
      <sheetName val="H1"/>
      <sheetName val="H2"/>
      <sheetName val="H3"/>
      <sheetName val="H4"/>
      <sheetName val="H5"/>
      <sheetName val="H6"/>
      <sheetName val="H7"/>
      <sheetName val="H8"/>
      <sheetName val="H9"/>
      <sheetName val="H10"/>
      <sheetName val="H11"/>
      <sheetName val="H12"/>
      <sheetName val="H13"/>
      <sheetName val="H14"/>
      <sheetName val="H15"/>
      <sheetName val="I1"/>
      <sheetName val="I2"/>
      <sheetName val="I3"/>
      <sheetName val="I4"/>
      <sheetName val="I5"/>
      <sheetName val="I6"/>
      <sheetName val="I7"/>
      <sheetName val="J1"/>
      <sheetName val="J2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J12"/>
      <sheetName val="K1"/>
      <sheetName val="K2"/>
      <sheetName val="K3"/>
      <sheetName val="K4"/>
      <sheetName val="K5"/>
      <sheetName val="K6"/>
      <sheetName val="K7"/>
      <sheetName val="K8"/>
      <sheetName val="K9"/>
      <sheetName val="K10"/>
      <sheetName val="K11"/>
      <sheetName val="K12"/>
      <sheetName val="K13"/>
      <sheetName val="L1"/>
      <sheetName val="L2"/>
      <sheetName val="L3"/>
      <sheetName val="L4"/>
      <sheetName val="L5"/>
      <sheetName val="L6"/>
      <sheetName val="M1-1"/>
      <sheetName val="M1-2"/>
      <sheetName val="M1-3"/>
      <sheetName val="M1-4"/>
      <sheetName val="M1-5"/>
      <sheetName val="M1-6"/>
      <sheetName val="M1-7"/>
      <sheetName val="M1-8"/>
      <sheetName val="M1-9"/>
      <sheetName val="M1-10"/>
      <sheetName val="M1-11"/>
      <sheetName val="M2-1"/>
      <sheetName val="M2-2"/>
      <sheetName val="M2-3"/>
      <sheetName val="M2-4"/>
      <sheetName val="M2-5"/>
      <sheetName val="M2-6"/>
      <sheetName val="M2-7"/>
      <sheetName val="M2-8"/>
      <sheetName val="M3-1"/>
      <sheetName val="M3-2"/>
      <sheetName val="M3-3"/>
      <sheetName val="M3-4"/>
      <sheetName val="M4-1"/>
      <sheetName val="M4-2"/>
      <sheetName val="M4-3"/>
      <sheetName val="N1"/>
      <sheetName val="N2"/>
      <sheetName val="N3"/>
      <sheetName val="N4"/>
      <sheetName val="Ñ1"/>
      <sheetName val="Ñ2"/>
      <sheetName val="O1"/>
      <sheetName val="O2"/>
      <sheetName val="O3"/>
      <sheetName val="O4"/>
      <sheetName val="O5"/>
      <sheetName val="O6"/>
      <sheetName val="O7"/>
      <sheetName val="O8"/>
      <sheetName val="O9"/>
      <sheetName val="O10"/>
      <sheetName val="O11"/>
      <sheetName val="O12"/>
      <sheetName val="O13"/>
      <sheetName val="O14"/>
      <sheetName val="O15"/>
      <sheetName val="O16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Q1"/>
      <sheetName val="Q2"/>
      <sheetName val="Q3"/>
      <sheetName val="Q4"/>
      <sheetName val="Q5"/>
      <sheetName val="Q6"/>
      <sheetName val="Q7"/>
      <sheetName val="Q8"/>
      <sheetName val="Q9"/>
      <sheetName val="Q10"/>
      <sheetName val="Q11"/>
      <sheetName val="Q12"/>
      <sheetName val="Q13"/>
      <sheetName val="Q14"/>
      <sheetName val="Q15"/>
      <sheetName val="Q16"/>
      <sheetName val="Q17"/>
      <sheetName val="Q18"/>
      <sheetName val="Q19"/>
      <sheetName val="Q20"/>
      <sheetName val="Q21"/>
      <sheetName val="R1"/>
      <sheetName val="R2"/>
      <sheetName val="R3"/>
      <sheetName val="R4"/>
      <sheetName val="S1"/>
      <sheetName val="S2"/>
      <sheetName val="S3"/>
      <sheetName val="S4"/>
      <sheetName val="OTROS"/>
      <sheetName val="FORMATO APU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>
        <row r="47">
          <cell r="H47">
            <v>40719.877800003334</v>
          </cell>
        </row>
      </sheetData>
      <sheetData sheetId="72" refreshError="1"/>
      <sheetData sheetId="73" refreshError="1"/>
      <sheetData sheetId="74" refreshError="1"/>
      <sheetData sheetId="75" refreshError="1">
        <row r="47">
          <cell r="H47">
            <v>58197.82140000166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6F0D-F6D3-4FD9-812B-D4460234FA89}">
  <dimension ref="B1:G177"/>
  <sheetViews>
    <sheetView tabSelected="1" workbookViewId="0">
      <selection activeCell="B6" sqref="B6:C7"/>
    </sheetView>
  </sheetViews>
  <sheetFormatPr baseColWidth="10" defaultRowHeight="15" x14ac:dyDescent="0.25"/>
  <cols>
    <col min="1" max="1" width="11.42578125" style="1"/>
    <col min="2" max="2" width="5.85546875" style="1" bestFit="1" customWidth="1"/>
    <col min="3" max="3" width="34.28515625" style="1" bestFit="1" customWidth="1"/>
    <col min="4" max="4" width="7.7109375" style="1" bestFit="1" customWidth="1"/>
    <col min="5" max="6" width="10" style="1" bestFit="1" customWidth="1"/>
    <col min="7" max="7" width="16.140625" style="1" customWidth="1"/>
    <col min="8" max="16384" width="11.42578125" style="1"/>
  </cols>
  <sheetData>
    <row r="1" spans="2:7" ht="15.75" thickBot="1" x14ac:dyDescent="0.3"/>
    <row r="2" spans="2:7" x14ac:dyDescent="0.25">
      <c r="B2" s="116" t="s">
        <v>148</v>
      </c>
      <c r="C2" s="117"/>
      <c r="D2" s="117"/>
      <c r="E2" s="117"/>
      <c r="F2" s="117"/>
      <c r="G2" s="118"/>
    </row>
    <row r="3" spans="2:7" x14ac:dyDescent="0.25">
      <c r="B3" s="119"/>
      <c r="C3" s="120"/>
      <c r="D3" s="120"/>
      <c r="E3" s="120"/>
      <c r="F3" s="120"/>
      <c r="G3" s="121"/>
    </row>
    <row r="4" spans="2:7" ht="34.5" customHeight="1" thickBot="1" x14ac:dyDescent="0.3">
      <c r="B4" s="122"/>
      <c r="C4" s="123"/>
      <c r="D4" s="123"/>
      <c r="E4" s="123"/>
      <c r="F4" s="123"/>
      <c r="G4" s="124"/>
    </row>
    <row r="5" spans="2:7" s="71" customFormat="1" ht="15.75" thickBot="1" x14ac:dyDescent="0.3">
      <c r="B5" s="70"/>
      <c r="C5" s="70"/>
      <c r="D5" s="70"/>
      <c r="E5" s="70"/>
      <c r="F5" s="70"/>
      <c r="G5" s="70"/>
    </row>
    <row r="6" spans="2:7" x14ac:dyDescent="0.25">
      <c r="B6" s="101" t="s">
        <v>0</v>
      </c>
      <c r="C6" s="102"/>
      <c r="D6" s="76" t="s">
        <v>1</v>
      </c>
      <c r="E6" s="77"/>
      <c r="F6" s="77"/>
      <c r="G6" s="78"/>
    </row>
    <row r="7" spans="2:7" x14ac:dyDescent="0.25">
      <c r="B7" s="103"/>
      <c r="C7" s="104"/>
      <c r="D7" s="79"/>
      <c r="E7" s="80"/>
      <c r="F7" s="80"/>
      <c r="G7" s="81"/>
    </row>
    <row r="8" spans="2:7" ht="36" customHeight="1" x14ac:dyDescent="0.25">
      <c r="B8" s="105" t="s">
        <v>2</v>
      </c>
      <c r="C8" s="106"/>
      <c r="D8" s="82">
        <f>G53</f>
        <v>160829914</v>
      </c>
      <c r="E8" s="83"/>
      <c r="F8" s="83"/>
      <c r="G8" s="84"/>
    </row>
    <row r="9" spans="2:7" ht="22.5" x14ac:dyDescent="0.25">
      <c r="B9" s="2" t="s">
        <v>3</v>
      </c>
      <c r="C9" s="3" t="s">
        <v>4</v>
      </c>
      <c r="D9" s="3" t="s">
        <v>5</v>
      </c>
      <c r="E9" s="3" t="s">
        <v>6</v>
      </c>
      <c r="F9" s="4" t="s">
        <v>7</v>
      </c>
      <c r="G9" s="5" t="s">
        <v>1</v>
      </c>
    </row>
    <row r="10" spans="2:7" x14ac:dyDescent="0.25">
      <c r="B10" s="2"/>
      <c r="C10" s="3"/>
      <c r="D10" s="3"/>
      <c r="E10" s="3"/>
      <c r="F10" s="4"/>
      <c r="G10" s="5"/>
    </row>
    <row r="11" spans="2:7" x14ac:dyDescent="0.25">
      <c r="B11" s="6">
        <v>1</v>
      </c>
      <c r="C11" s="7" t="s">
        <v>8</v>
      </c>
      <c r="D11" s="8"/>
      <c r="E11" s="9"/>
      <c r="F11" s="10"/>
      <c r="G11" s="11"/>
    </row>
    <row r="12" spans="2:7" ht="22.5" x14ac:dyDescent="0.25">
      <c r="B12" s="12" t="s">
        <v>9</v>
      </c>
      <c r="C12" s="13" t="s">
        <v>10</v>
      </c>
      <c r="D12" s="8" t="s">
        <v>11</v>
      </c>
      <c r="E12" s="14">
        <v>70</v>
      </c>
      <c r="F12" s="15">
        <v>4061</v>
      </c>
      <c r="G12" s="16">
        <f t="shared" ref="G12:G17" si="0">ROUND(F12*E12,0)</f>
        <v>284270</v>
      </c>
    </row>
    <row r="13" spans="2:7" ht="22.5" x14ac:dyDescent="0.25">
      <c r="B13" s="12" t="s">
        <v>12</v>
      </c>
      <c r="C13" s="13" t="s">
        <v>13</v>
      </c>
      <c r="D13" s="8" t="s">
        <v>14</v>
      </c>
      <c r="E13" s="14">
        <v>80</v>
      </c>
      <c r="F13" s="15">
        <v>13940</v>
      </c>
      <c r="G13" s="16">
        <f t="shared" si="0"/>
        <v>1115200</v>
      </c>
    </row>
    <row r="14" spans="2:7" x14ac:dyDescent="0.25">
      <c r="B14" s="12" t="s">
        <v>15</v>
      </c>
      <c r="C14" s="13" t="s">
        <v>16</v>
      </c>
      <c r="D14" s="8" t="s">
        <v>11</v>
      </c>
      <c r="E14" s="14">
        <v>400</v>
      </c>
      <c r="F14" s="15">
        <v>12628</v>
      </c>
      <c r="G14" s="16">
        <f t="shared" si="0"/>
        <v>5051200</v>
      </c>
    </row>
    <row r="15" spans="2:7" ht="22.5" x14ac:dyDescent="0.25">
      <c r="B15" s="12" t="s">
        <v>17</v>
      </c>
      <c r="C15" s="13" t="s">
        <v>18</v>
      </c>
      <c r="D15" s="8" t="s">
        <v>19</v>
      </c>
      <c r="E15" s="14">
        <v>8</v>
      </c>
      <c r="F15" s="15">
        <v>40720</v>
      </c>
      <c r="G15" s="16">
        <f t="shared" si="0"/>
        <v>325760</v>
      </c>
    </row>
    <row r="16" spans="2:7" ht="33.75" x14ac:dyDescent="0.25">
      <c r="B16" s="12" t="s">
        <v>20</v>
      </c>
      <c r="C16" s="13" t="s">
        <v>21</v>
      </c>
      <c r="D16" s="8" t="s">
        <v>22</v>
      </c>
      <c r="E16" s="14">
        <v>1</v>
      </c>
      <c r="F16" s="15">
        <v>2998431</v>
      </c>
      <c r="G16" s="16">
        <f t="shared" si="0"/>
        <v>2998431</v>
      </c>
    </row>
    <row r="17" spans="2:7" ht="22.5" x14ac:dyDescent="0.25">
      <c r="B17" s="12" t="s">
        <v>23</v>
      </c>
      <c r="C17" s="13" t="s">
        <v>24</v>
      </c>
      <c r="D17" s="8" t="s">
        <v>25</v>
      </c>
      <c r="E17" s="14">
        <v>120.0091649694501</v>
      </c>
      <c r="F17" s="15">
        <v>13093</v>
      </c>
      <c r="G17" s="16">
        <f t="shared" si="0"/>
        <v>1571280</v>
      </c>
    </row>
    <row r="18" spans="2:7" x14ac:dyDescent="0.25">
      <c r="B18" s="17"/>
      <c r="C18" s="18" t="s">
        <v>26</v>
      </c>
      <c r="D18" s="8"/>
      <c r="E18" s="19"/>
      <c r="F18" s="20"/>
      <c r="G18" s="21">
        <f>SUM(G12:G17)</f>
        <v>11346141</v>
      </c>
    </row>
    <row r="19" spans="2:7" x14ac:dyDescent="0.25">
      <c r="B19" s="17"/>
      <c r="C19" s="18"/>
      <c r="D19" s="8"/>
      <c r="E19" s="19"/>
      <c r="F19" s="20"/>
      <c r="G19" s="21"/>
    </row>
    <row r="20" spans="2:7" x14ac:dyDescent="0.25">
      <c r="B20" s="6">
        <v>2</v>
      </c>
      <c r="C20" s="18" t="s">
        <v>27</v>
      </c>
      <c r="D20" s="8"/>
      <c r="E20" s="19"/>
      <c r="F20" s="20"/>
      <c r="G20" s="22"/>
    </row>
    <row r="21" spans="2:7" ht="22.5" x14ac:dyDescent="0.25">
      <c r="B21" s="12">
        <v>2.1</v>
      </c>
      <c r="C21" s="13" t="s">
        <v>28</v>
      </c>
      <c r="D21" s="8" t="s">
        <v>22</v>
      </c>
      <c r="E21" s="14">
        <v>28</v>
      </c>
      <c r="F21" s="15">
        <v>147870</v>
      </c>
      <c r="G21" s="16">
        <f>ROUND(F21*E21,0)</f>
        <v>4140360</v>
      </c>
    </row>
    <row r="22" spans="2:7" ht="33.75" x14ac:dyDescent="0.25">
      <c r="B22" s="12">
        <v>2.2000000000000002</v>
      </c>
      <c r="C22" s="13" t="s">
        <v>29</v>
      </c>
      <c r="D22" s="8" t="s">
        <v>22</v>
      </c>
      <c r="E22" s="14">
        <v>28</v>
      </c>
      <c r="F22" s="23">
        <v>162190.74036880999</v>
      </c>
      <c r="G22" s="16">
        <f t="shared" ref="G22:G27" si="1">ROUND(F22*E22,0)</f>
        <v>4541341</v>
      </c>
    </row>
    <row r="23" spans="2:7" ht="33.75" x14ac:dyDescent="0.25">
      <c r="B23" s="12">
        <v>2.2999999999999998</v>
      </c>
      <c r="C23" s="13" t="s">
        <v>30</v>
      </c>
      <c r="D23" s="8" t="s">
        <v>14</v>
      </c>
      <c r="E23" s="14">
        <v>112</v>
      </c>
      <c r="F23" s="20">
        <v>116170</v>
      </c>
      <c r="G23" s="16">
        <f t="shared" si="1"/>
        <v>13011040</v>
      </c>
    </row>
    <row r="24" spans="2:7" ht="45" x14ac:dyDescent="0.25">
      <c r="B24" s="12">
        <v>2.4</v>
      </c>
      <c r="C24" s="13" t="s">
        <v>31</v>
      </c>
      <c r="D24" s="8" t="s">
        <v>14</v>
      </c>
      <c r="E24" s="14">
        <v>120</v>
      </c>
      <c r="F24" s="23">
        <v>68733.510823108372</v>
      </c>
      <c r="G24" s="16">
        <f t="shared" si="1"/>
        <v>8248021</v>
      </c>
    </row>
    <row r="25" spans="2:7" ht="45" x14ac:dyDescent="0.25">
      <c r="B25" s="12">
        <v>2.5</v>
      </c>
      <c r="C25" s="13" t="s">
        <v>32</v>
      </c>
      <c r="D25" s="8" t="s">
        <v>14</v>
      </c>
      <c r="E25" s="14">
        <v>54</v>
      </c>
      <c r="F25" s="23">
        <v>68733.510823108372</v>
      </c>
      <c r="G25" s="16">
        <f t="shared" si="1"/>
        <v>3711610</v>
      </c>
    </row>
    <row r="26" spans="2:7" ht="33.75" x14ac:dyDescent="0.25">
      <c r="B26" s="12">
        <v>2.6</v>
      </c>
      <c r="C26" s="13" t="s">
        <v>33</v>
      </c>
      <c r="D26" s="8" t="s">
        <v>34</v>
      </c>
      <c r="E26" s="14">
        <v>80</v>
      </c>
      <c r="F26" s="20">
        <v>140343.21308783998</v>
      </c>
      <c r="G26" s="16">
        <f t="shared" si="1"/>
        <v>11227457</v>
      </c>
    </row>
    <row r="27" spans="2:7" ht="45" x14ac:dyDescent="0.25">
      <c r="B27" s="12">
        <v>2.7</v>
      </c>
      <c r="C27" s="13" t="s">
        <v>35</v>
      </c>
      <c r="D27" s="8" t="s">
        <v>19</v>
      </c>
      <c r="E27" s="14">
        <v>4.8</v>
      </c>
      <c r="F27" s="20">
        <v>1390817</v>
      </c>
      <c r="G27" s="16">
        <f t="shared" si="1"/>
        <v>6675922</v>
      </c>
    </row>
    <row r="28" spans="2:7" x14ac:dyDescent="0.25">
      <c r="B28" s="17"/>
      <c r="C28" s="24"/>
      <c r="D28" s="8"/>
      <c r="E28" s="19"/>
      <c r="F28" s="20"/>
      <c r="G28" s="21">
        <f>SUM(G21:G27)</f>
        <v>51555751</v>
      </c>
    </row>
    <row r="29" spans="2:7" x14ac:dyDescent="0.25">
      <c r="B29" s="17"/>
      <c r="C29" s="7"/>
      <c r="D29" s="8"/>
      <c r="E29" s="19"/>
      <c r="F29" s="20"/>
      <c r="G29" s="21"/>
    </row>
    <row r="30" spans="2:7" x14ac:dyDescent="0.25">
      <c r="B30" s="6">
        <v>3</v>
      </c>
      <c r="C30" s="7" t="s">
        <v>36</v>
      </c>
      <c r="D30" s="8"/>
      <c r="E30" s="19"/>
      <c r="F30" s="20"/>
      <c r="G30" s="22"/>
    </row>
    <row r="31" spans="2:7" x14ac:dyDescent="0.25">
      <c r="B31" s="12" t="s">
        <v>37</v>
      </c>
      <c r="C31" s="9" t="s">
        <v>38</v>
      </c>
      <c r="D31" s="8" t="s">
        <v>11</v>
      </c>
      <c r="E31" s="14">
        <v>250</v>
      </c>
      <c r="F31" s="20">
        <v>22259</v>
      </c>
      <c r="G31" s="16">
        <f>ROUND(F31*E31,0)</f>
        <v>5564750</v>
      </c>
    </row>
    <row r="32" spans="2:7" x14ac:dyDescent="0.25">
      <c r="B32" s="12" t="s">
        <v>39</v>
      </c>
      <c r="C32" s="9" t="s">
        <v>40</v>
      </c>
      <c r="D32" s="8" t="s">
        <v>11</v>
      </c>
      <c r="E32" s="14">
        <v>480</v>
      </c>
      <c r="F32" s="15">
        <v>25351</v>
      </c>
      <c r="G32" s="16">
        <f>ROUND(F32*E32,0)</f>
        <v>12168480</v>
      </c>
    </row>
    <row r="33" spans="2:7" x14ac:dyDescent="0.25">
      <c r="B33" s="12" t="s">
        <v>41</v>
      </c>
      <c r="C33" s="9" t="s">
        <v>42</v>
      </c>
      <c r="D33" s="8" t="s">
        <v>43</v>
      </c>
      <c r="E33" s="14">
        <v>35</v>
      </c>
      <c r="F33" s="20">
        <v>77199</v>
      </c>
      <c r="G33" s="16">
        <f>ROUND(F33*E33,0)</f>
        <v>2701965</v>
      </c>
    </row>
    <row r="34" spans="2:7" x14ac:dyDescent="0.25">
      <c r="B34" s="12" t="s">
        <v>44</v>
      </c>
      <c r="C34" s="9" t="s">
        <v>45</v>
      </c>
      <c r="D34" s="8" t="s">
        <v>11</v>
      </c>
      <c r="E34" s="14">
        <v>250</v>
      </c>
      <c r="F34" s="20">
        <v>25937</v>
      </c>
      <c r="G34" s="16">
        <f>ROUND(F34*E34,0)</f>
        <v>6484250</v>
      </c>
    </row>
    <row r="35" spans="2:7" ht="45" x14ac:dyDescent="0.25">
      <c r="B35" s="12" t="s">
        <v>46</v>
      </c>
      <c r="C35" s="25" t="s">
        <v>47</v>
      </c>
      <c r="D35" s="8" t="s">
        <v>11</v>
      </c>
      <c r="E35" s="14">
        <v>120</v>
      </c>
      <c r="F35" s="15">
        <v>37014</v>
      </c>
      <c r="G35" s="16">
        <f>ROUND(F35*E35,0)</f>
        <v>4441680</v>
      </c>
    </row>
    <row r="36" spans="2:7" x14ac:dyDescent="0.25">
      <c r="B36" s="17"/>
      <c r="C36" s="7" t="s">
        <v>48</v>
      </c>
      <c r="D36" s="8"/>
      <c r="E36" s="19"/>
      <c r="F36" s="20"/>
      <c r="G36" s="21">
        <f>SUM(G31:G35)</f>
        <v>31361125</v>
      </c>
    </row>
    <row r="37" spans="2:7" x14ac:dyDescent="0.25">
      <c r="B37" s="17"/>
      <c r="C37" s="7"/>
      <c r="D37" s="8"/>
      <c r="E37" s="19"/>
      <c r="F37" s="20"/>
      <c r="G37" s="21"/>
    </row>
    <row r="38" spans="2:7" x14ac:dyDescent="0.25">
      <c r="B38" s="17"/>
      <c r="C38" s="7" t="s">
        <v>49</v>
      </c>
      <c r="D38" s="8"/>
      <c r="E38" s="19"/>
      <c r="F38" s="20"/>
      <c r="G38" s="22"/>
    </row>
    <row r="39" spans="2:7" ht="33.75" x14ac:dyDescent="0.25">
      <c r="B39" s="12">
        <v>4.0999999999999996</v>
      </c>
      <c r="C39" s="13" t="s">
        <v>50</v>
      </c>
      <c r="D39" s="8" t="s">
        <v>11</v>
      </c>
      <c r="E39" s="14">
        <v>55</v>
      </c>
      <c r="F39" s="15">
        <v>58770</v>
      </c>
      <c r="G39" s="16">
        <f t="shared" ref="G39:G44" si="2">ROUND(F39*E39,0)</f>
        <v>3232350</v>
      </c>
    </row>
    <row r="40" spans="2:7" ht="33.75" x14ac:dyDescent="0.25">
      <c r="B40" s="12">
        <v>4.2</v>
      </c>
      <c r="C40" s="13" t="s">
        <v>51</v>
      </c>
      <c r="D40" s="8" t="s">
        <v>14</v>
      </c>
      <c r="E40" s="14">
        <v>110</v>
      </c>
      <c r="F40" s="15">
        <v>56290</v>
      </c>
      <c r="G40" s="16">
        <f t="shared" si="2"/>
        <v>6191900</v>
      </c>
    </row>
    <row r="41" spans="2:7" ht="90" x14ac:dyDescent="0.25">
      <c r="B41" s="12">
        <v>4.3</v>
      </c>
      <c r="C41" s="13" t="s">
        <v>52</v>
      </c>
      <c r="D41" s="8" t="s">
        <v>14</v>
      </c>
      <c r="E41" s="14">
        <v>55</v>
      </c>
      <c r="F41" s="20">
        <v>59204</v>
      </c>
      <c r="G41" s="16">
        <f t="shared" si="2"/>
        <v>3256220</v>
      </c>
    </row>
    <row r="42" spans="2:7" ht="33.75" x14ac:dyDescent="0.25">
      <c r="B42" s="12">
        <v>4.4000000000000004</v>
      </c>
      <c r="C42" s="13" t="s">
        <v>53</v>
      </c>
      <c r="D42" s="8" t="s">
        <v>19</v>
      </c>
      <c r="E42" s="14">
        <v>35</v>
      </c>
      <c r="F42" s="20">
        <v>62313</v>
      </c>
      <c r="G42" s="16">
        <f t="shared" si="2"/>
        <v>2180955</v>
      </c>
    </row>
    <row r="43" spans="2:7" x14ac:dyDescent="0.25">
      <c r="B43" s="12"/>
      <c r="C43" s="13" t="s">
        <v>54</v>
      </c>
      <c r="D43" s="8" t="s">
        <v>19</v>
      </c>
      <c r="E43" s="14">
        <v>94</v>
      </c>
      <c r="F43" s="15">
        <v>130000</v>
      </c>
      <c r="G43" s="16">
        <f t="shared" si="2"/>
        <v>12220000</v>
      </c>
    </row>
    <row r="44" spans="2:7" x14ac:dyDescent="0.25">
      <c r="B44" s="12"/>
      <c r="C44" s="13" t="s">
        <v>55</v>
      </c>
      <c r="D44" s="8" t="s">
        <v>11</v>
      </c>
      <c r="E44" s="14">
        <v>400</v>
      </c>
      <c r="F44" s="20">
        <v>4577</v>
      </c>
      <c r="G44" s="16">
        <f t="shared" si="2"/>
        <v>1830800</v>
      </c>
    </row>
    <row r="45" spans="2:7" x14ac:dyDescent="0.25">
      <c r="B45" s="17"/>
      <c r="C45" s="7" t="s">
        <v>56</v>
      </c>
      <c r="D45" s="8"/>
      <c r="E45" s="9"/>
      <c r="F45" s="20"/>
      <c r="G45" s="21">
        <f>SUM(G39:G44)</f>
        <v>28912225</v>
      </c>
    </row>
    <row r="46" spans="2:7" ht="15.75" thickBot="1" x14ac:dyDescent="0.3">
      <c r="B46" s="125"/>
      <c r="C46" s="126"/>
      <c r="D46" s="126"/>
      <c r="E46" s="126"/>
      <c r="F46" s="126"/>
      <c r="G46" s="26"/>
    </row>
    <row r="47" spans="2:7" x14ac:dyDescent="0.25">
      <c r="B47" s="88" t="s">
        <v>57</v>
      </c>
      <c r="C47" s="89"/>
      <c r="D47" s="89"/>
      <c r="E47" s="89"/>
      <c r="F47" s="89"/>
      <c r="G47" s="27">
        <f>G45+G36+G28+G18</f>
        <v>123175242</v>
      </c>
    </row>
    <row r="48" spans="2:7" x14ac:dyDescent="0.25">
      <c r="B48" s="90" t="s">
        <v>58</v>
      </c>
      <c r="C48" s="91"/>
      <c r="D48" s="91"/>
      <c r="E48" s="91"/>
      <c r="F48" s="91"/>
      <c r="G48" s="28">
        <f>ROUND(G47*25%,0)</f>
        <v>30793811</v>
      </c>
    </row>
    <row r="49" spans="2:7" x14ac:dyDescent="0.25">
      <c r="B49" s="90" t="s">
        <v>59</v>
      </c>
      <c r="C49" s="91"/>
      <c r="D49" s="91"/>
      <c r="E49" s="91"/>
      <c r="F49" s="91"/>
      <c r="G49" s="29">
        <f>ROUND(G47*2%,0)</f>
        <v>2463505</v>
      </c>
    </row>
    <row r="50" spans="2:7" x14ac:dyDescent="0.25">
      <c r="B50" s="90" t="s">
        <v>60</v>
      </c>
      <c r="C50" s="91"/>
      <c r="D50" s="91"/>
      <c r="E50" s="91"/>
      <c r="F50" s="91"/>
      <c r="G50" s="29">
        <f>ROUND(G47*3%,0)</f>
        <v>3695257</v>
      </c>
    </row>
    <row r="51" spans="2:7" x14ac:dyDescent="0.25">
      <c r="B51" s="92" t="s">
        <v>61</v>
      </c>
      <c r="C51" s="93"/>
      <c r="D51" s="93"/>
      <c r="E51" s="93"/>
      <c r="F51" s="93"/>
      <c r="G51" s="30">
        <f>SUM(G48:G50)</f>
        <v>36952573</v>
      </c>
    </row>
    <row r="52" spans="2:7" ht="15.75" thickBot="1" x14ac:dyDescent="0.3">
      <c r="B52" s="94" t="s">
        <v>62</v>
      </c>
      <c r="C52" s="95"/>
      <c r="D52" s="95"/>
      <c r="E52" s="95"/>
      <c r="F52" s="95"/>
      <c r="G52" s="31">
        <f>ROUND(G50*19%,0)</f>
        <v>702099</v>
      </c>
    </row>
    <row r="53" spans="2:7" ht="15.75" thickBot="1" x14ac:dyDescent="0.3">
      <c r="B53" s="73" t="s">
        <v>63</v>
      </c>
      <c r="C53" s="74"/>
      <c r="D53" s="74"/>
      <c r="E53" s="74"/>
      <c r="F53" s="75"/>
      <c r="G53" s="32">
        <f>ROUND(G47+G51+G52,0)</f>
        <v>160829914</v>
      </c>
    </row>
    <row r="54" spans="2:7" ht="15.75" thickBot="1" x14ac:dyDescent="0.3"/>
    <row r="55" spans="2:7" ht="15" customHeight="1" x14ac:dyDescent="0.25">
      <c r="B55" s="101" t="s">
        <v>0</v>
      </c>
      <c r="C55" s="102"/>
      <c r="D55" s="76" t="s">
        <v>1</v>
      </c>
      <c r="E55" s="77"/>
      <c r="F55" s="77"/>
      <c r="G55" s="78"/>
    </row>
    <row r="56" spans="2:7" x14ac:dyDescent="0.25">
      <c r="B56" s="103"/>
      <c r="C56" s="104"/>
      <c r="D56" s="79"/>
      <c r="E56" s="80"/>
      <c r="F56" s="80"/>
      <c r="G56" s="81"/>
    </row>
    <row r="57" spans="2:7" ht="53.25" customHeight="1" x14ac:dyDescent="0.25">
      <c r="B57" s="105" t="s">
        <v>64</v>
      </c>
      <c r="C57" s="106"/>
      <c r="D57" s="82">
        <f>G98</f>
        <v>69576854</v>
      </c>
      <c r="E57" s="83"/>
      <c r="F57" s="83"/>
      <c r="G57" s="84"/>
    </row>
    <row r="58" spans="2:7" ht="22.5" x14ac:dyDescent="0.25">
      <c r="B58" s="2" t="s">
        <v>3</v>
      </c>
      <c r="C58" s="3" t="s">
        <v>4</v>
      </c>
      <c r="D58" s="3" t="s">
        <v>5</v>
      </c>
      <c r="E58" s="3" t="s">
        <v>6</v>
      </c>
      <c r="F58" s="4" t="s">
        <v>7</v>
      </c>
      <c r="G58" s="5" t="s">
        <v>65</v>
      </c>
    </row>
    <row r="59" spans="2:7" x14ac:dyDescent="0.25">
      <c r="B59" s="6">
        <v>1</v>
      </c>
      <c r="C59" s="7" t="s">
        <v>8</v>
      </c>
      <c r="D59" s="33"/>
      <c r="E59" s="33"/>
      <c r="F59" s="34"/>
      <c r="G59" s="35"/>
    </row>
    <row r="60" spans="2:7" ht="22.5" x14ac:dyDescent="0.25">
      <c r="B60" s="12" t="s">
        <v>9</v>
      </c>
      <c r="C60" s="25" t="s">
        <v>66</v>
      </c>
      <c r="D60" s="8" t="s">
        <v>11</v>
      </c>
      <c r="E60" s="14">
        <v>9.7899999999999991</v>
      </c>
      <c r="F60" s="36">
        <v>23860</v>
      </c>
      <c r="G60" s="37">
        <f>ROUND(F60*E60,0)</f>
        <v>233589</v>
      </c>
    </row>
    <row r="61" spans="2:7" ht="22.5" x14ac:dyDescent="0.25">
      <c r="B61" s="12">
        <v>1.2</v>
      </c>
      <c r="C61" s="25" t="s">
        <v>24</v>
      </c>
      <c r="D61" s="8" t="s">
        <v>14</v>
      </c>
      <c r="E61" s="14">
        <v>40</v>
      </c>
      <c r="F61" s="36">
        <v>13094</v>
      </c>
      <c r="G61" s="37">
        <f>ROUND(F61*E61,0)</f>
        <v>523760</v>
      </c>
    </row>
    <row r="62" spans="2:7" ht="22.5" x14ac:dyDescent="0.25">
      <c r="B62" s="12">
        <v>1.3</v>
      </c>
      <c r="C62" s="25" t="s">
        <v>18</v>
      </c>
      <c r="D62" s="8" t="s">
        <v>19</v>
      </c>
      <c r="E62" s="14">
        <v>7.3780000000000001</v>
      </c>
      <c r="F62" s="38">
        <f>ROUNDUP(vlr_D5,0)</f>
        <v>40720</v>
      </c>
      <c r="G62" s="37">
        <f>ROUND(F62*E62,0)</f>
        <v>300432</v>
      </c>
    </row>
    <row r="63" spans="2:7" x14ac:dyDescent="0.25">
      <c r="B63" s="17"/>
      <c r="C63" s="7" t="s">
        <v>26</v>
      </c>
      <c r="D63" s="39"/>
      <c r="E63" s="40"/>
      <c r="F63" s="41"/>
      <c r="G63" s="42">
        <f>G60+G61+G62</f>
        <v>1057781</v>
      </c>
    </row>
    <row r="64" spans="2:7" x14ac:dyDescent="0.25">
      <c r="B64" s="17"/>
      <c r="C64" s="7"/>
      <c r="D64" s="39"/>
      <c r="E64" s="40"/>
      <c r="F64" s="41"/>
      <c r="G64" s="42"/>
    </row>
    <row r="65" spans="2:7" x14ac:dyDescent="0.25">
      <c r="B65" s="6">
        <v>2</v>
      </c>
      <c r="C65" s="7" t="s">
        <v>67</v>
      </c>
      <c r="D65" s="39"/>
      <c r="E65" s="40"/>
      <c r="F65" s="41"/>
      <c r="G65" s="43"/>
    </row>
    <row r="66" spans="2:7" ht="22.5" x14ac:dyDescent="0.25">
      <c r="B66" s="12" t="s">
        <v>68</v>
      </c>
      <c r="C66" s="44" t="s">
        <v>69</v>
      </c>
      <c r="D66" s="8" t="s">
        <v>14</v>
      </c>
      <c r="E66" s="14">
        <v>38.5</v>
      </c>
      <c r="F66" s="36">
        <v>113971.68</v>
      </c>
      <c r="G66" s="37">
        <f>ROUND(F66*E66,0)</f>
        <v>4387910</v>
      </c>
    </row>
    <row r="67" spans="2:7" x14ac:dyDescent="0.25">
      <c r="B67" s="17"/>
      <c r="C67" s="7" t="s">
        <v>70</v>
      </c>
      <c r="D67" s="39"/>
      <c r="E67" s="40"/>
      <c r="F67" s="41"/>
      <c r="G67" s="42">
        <f>G66</f>
        <v>4387910</v>
      </c>
    </row>
    <row r="68" spans="2:7" x14ac:dyDescent="0.25">
      <c r="B68" s="17"/>
      <c r="C68" s="7"/>
      <c r="D68" s="39"/>
      <c r="E68" s="40"/>
      <c r="F68" s="41"/>
      <c r="G68" s="42"/>
    </row>
    <row r="69" spans="2:7" x14ac:dyDescent="0.25">
      <c r="B69" s="45">
        <v>3</v>
      </c>
      <c r="C69" s="7" t="s">
        <v>27</v>
      </c>
      <c r="D69" s="39"/>
      <c r="E69" s="40"/>
      <c r="F69" s="41"/>
      <c r="G69" s="43"/>
    </row>
    <row r="70" spans="2:7" ht="22.5" x14ac:dyDescent="0.25">
      <c r="B70" s="12">
        <v>3.1</v>
      </c>
      <c r="C70" s="44" t="s">
        <v>71</v>
      </c>
      <c r="D70" s="8" t="s">
        <v>11</v>
      </c>
      <c r="E70" s="14">
        <v>40.869999999999997</v>
      </c>
      <c r="F70" s="36">
        <v>86070.079855620002</v>
      </c>
      <c r="G70" s="37">
        <f>ROUND(F70*E70,0)</f>
        <v>3517684</v>
      </c>
    </row>
    <row r="71" spans="2:7" ht="33.75" x14ac:dyDescent="0.25">
      <c r="B71" s="12">
        <v>3.2</v>
      </c>
      <c r="C71" s="44" t="s">
        <v>72</v>
      </c>
      <c r="D71" s="8" t="s">
        <v>19</v>
      </c>
      <c r="E71" s="14">
        <v>4.2</v>
      </c>
      <c r="F71" s="36">
        <v>748585.31442399998</v>
      </c>
      <c r="G71" s="37">
        <f>ROUND(F71*E71,0)</f>
        <v>3144058</v>
      </c>
    </row>
    <row r="72" spans="2:7" ht="22.5" x14ac:dyDescent="0.25">
      <c r="B72" s="12">
        <v>3.3</v>
      </c>
      <c r="C72" s="44" t="s">
        <v>73</v>
      </c>
      <c r="D72" s="8" t="s">
        <v>19</v>
      </c>
      <c r="E72" s="14">
        <v>12</v>
      </c>
      <c r="F72" s="36">
        <v>791380.60744200007</v>
      </c>
      <c r="G72" s="37">
        <f>ROUND(F72*E72,0)</f>
        <v>9496567</v>
      </c>
    </row>
    <row r="73" spans="2:7" ht="22.5" x14ac:dyDescent="0.25">
      <c r="B73" s="12">
        <v>3.4</v>
      </c>
      <c r="C73" s="44" t="s">
        <v>74</v>
      </c>
      <c r="D73" s="8" t="s">
        <v>19</v>
      </c>
      <c r="E73" s="14">
        <v>2.4</v>
      </c>
      <c r="F73" s="36">
        <v>583074</v>
      </c>
      <c r="G73" s="37">
        <f>ROUND(F73*E73,0)</f>
        <v>1399378</v>
      </c>
    </row>
    <row r="74" spans="2:7" x14ac:dyDescent="0.25">
      <c r="B74" s="12">
        <v>3.5</v>
      </c>
      <c r="C74" s="44" t="s">
        <v>75</v>
      </c>
      <c r="D74" s="8" t="s">
        <v>76</v>
      </c>
      <c r="E74" s="14">
        <v>1724.7988399999999</v>
      </c>
      <c r="F74" s="36">
        <v>5206</v>
      </c>
      <c r="G74" s="37">
        <f>ROUND(F74*E74,0)</f>
        <v>8979303</v>
      </c>
    </row>
    <row r="75" spans="2:7" x14ac:dyDescent="0.25">
      <c r="B75" s="17"/>
      <c r="C75" s="7" t="s">
        <v>77</v>
      </c>
      <c r="D75" s="39"/>
      <c r="E75" s="40"/>
      <c r="F75" s="41"/>
      <c r="G75" s="42">
        <f>SUM(G70:G74)</f>
        <v>26536990</v>
      </c>
    </row>
    <row r="76" spans="2:7" x14ac:dyDescent="0.25">
      <c r="B76" s="17"/>
      <c r="C76" s="7"/>
      <c r="D76" s="39"/>
      <c r="E76" s="40"/>
      <c r="F76" s="41"/>
      <c r="G76" s="42"/>
    </row>
    <row r="77" spans="2:7" x14ac:dyDescent="0.25">
      <c r="B77" s="45">
        <v>4</v>
      </c>
      <c r="C77" s="7" t="s">
        <v>78</v>
      </c>
      <c r="D77" s="46"/>
      <c r="E77" s="47"/>
      <c r="F77" s="48"/>
      <c r="G77" s="49"/>
    </row>
    <row r="78" spans="2:7" ht="33.75" x14ac:dyDescent="0.25">
      <c r="B78" s="12">
        <v>4.0999999999999996</v>
      </c>
      <c r="C78" s="44" t="s">
        <v>50</v>
      </c>
      <c r="D78" s="8" t="s">
        <v>11</v>
      </c>
      <c r="E78" s="14">
        <v>17</v>
      </c>
      <c r="F78" s="36">
        <v>58770</v>
      </c>
      <c r="G78" s="37">
        <f>ROUND(F78*E78,0)</f>
        <v>999090</v>
      </c>
    </row>
    <row r="79" spans="2:7" ht="33.75" x14ac:dyDescent="0.25">
      <c r="B79" s="12">
        <v>4.2</v>
      </c>
      <c r="C79" s="44" t="s">
        <v>51</v>
      </c>
      <c r="D79" s="8" t="s">
        <v>14</v>
      </c>
      <c r="E79" s="14">
        <v>34</v>
      </c>
      <c r="F79" s="36">
        <v>56290</v>
      </c>
      <c r="G79" s="37">
        <f>ROUND(F79*E79,0)</f>
        <v>1913860</v>
      </c>
    </row>
    <row r="80" spans="2:7" ht="90" x14ac:dyDescent="0.25">
      <c r="B80" s="12">
        <v>4.3</v>
      </c>
      <c r="C80" s="44" t="s">
        <v>52</v>
      </c>
      <c r="D80" s="8" t="s">
        <v>14</v>
      </c>
      <c r="E80" s="14">
        <f>17+24</f>
        <v>41</v>
      </c>
      <c r="F80" s="50">
        <f t="array" ref="F80">ROUNDUP(vlr_E2,0)</f>
        <v>58198</v>
      </c>
      <c r="G80" s="37">
        <f>ROUND(F80*E80,0)</f>
        <v>2386118</v>
      </c>
    </row>
    <row r="81" spans="2:7" ht="22.5" x14ac:dyDescent="0.25">
      <c r="B81" s="17">
        <v>4.4000000000000004</v>
      </c>
      <c r="C81" s="44" t="s">
        <v>79</v>
      </c>
      <c r="D81" s="8" t="s">
        <v>19</v>
      </c>
      <c r="E81" s="14">
        <v>30.735161326783338</v>
      </c>
      <c r="F81" s="50">
        <v>62313</v>
      </c>
      <c r="G81" s="37">
        <f>ROUND(F81*E81,0)</f>
        <v>1915200</v>
      </c>
    </row>
    <row r="82" spans="2:7" x14ac:dyDescent="0.25">
      <c r="B82" s="17"/>
      <c r="C82" s="7" t="s">
        <v>56</v>
      </c>
      <c r="D82" s="39"/>
      <c r="E82" s="40"/>
      <c r="F82" s="41"/>
      <c r="G82" s="42">
        <f>SUM(G78:G81)</f>
        <v>7214268</v>
      </c>
    </row>
    <row r="83" spans="2:7" x14ac:dyDescent="0.25">
      <c r="B83" s="17"/>
      <c r="C83" s="7"/>
      <c r="D83" s="39"/>
      <c r="E83" s="40"/>
      <c r="F83" s="41"/>
      <c r="G83" s="42"/>
    </row>
    <row r="84" spans="2:7" x14ac:dyDescent="0.25">
      <c r="B84" s="45">
        <v>5</v>
      </c>
      <c r="C84" s="7" t="s">
        <v>80</v>
      </c>
      <c r="D84" s="46"/>
      <c r="E84" s="47"/>
      <c r="F84" s="48"/>
      <c r="G84" s="49"/>
    </row>
    <row r="85" spans="2:7" ht="56.25" x14ac:dyDescent="0.25">
      <c r="B85" s="17">
        <v>5.0999999999999996</v>
      </c>
      <c r="C85" s="44" t="s">
        <v>81</v>
      </c>
      <c r="D85" s="8" t="s">
        <v>14</v>
      </c>
      <c r="E85" s="14">
        <v>40.409999999999997</v>
      </c>
      <c r="F85" s="36">
        <v>335086</v>
      </c>
      <c r="G85" s="37">
        <f>ROUND(F85*E85,0)</f>
        <v>13540825</v>
      </c>
    </row>
    <row r="86" spans="2:7" x14ac:dyDescent="0.25">
      <c r="B86" s="17"/>
      <c r="C86" s="7" t="s">
        <v>82</v>
      </c>
      <c r="D86" s="39"/>
      <c r="E86" s="40"/>
      <c r="F86" s="41"/>
      <c r="G86" s="42">
        <f>SUM(G85)</f>
        <v>13540825</v>
      </c>
    </row>
    <row r="87" spans="2:7" x14ac:dyDescent="0.25">
      <c r="B87" s="17"/>
      <c r="C87" s="7"/>
      <c r="D87" s="39"/>
      <c r="E87" s="40"/>
      <c r="F87" s="41"/>
      <c r="G87" s="42"/>
    </row>
    <row r="88" spans="2:7" x14ac:dyDescent="0.25">
      <c r="B88" s="45">
        <v>6</v>
      </c>
      <c r="C88" s="7" t="s">
        <v>55</v>
      </c>
      <c r="D88" s="39"/>
      <c r="E88" s="39"/>
      <c r="F88" s="51"/>
      <c r="G88" s="43"/>
    </row>
    <row r="89" spans="2:7" x14ac:dyDescent="0.25">
      <c r="B89" s="12">
        <v>6.1</v>
      </c>
      <c r="C89" s="52" t="s">
        <v>55</v>
      </c>
      <c r="D89" s="39" t="s">
        <v>11</v>
      </c>
      <c r="E89" s="53">
        <v>120</v>
      </c>
      <c r="F89" s="36">
        <v>4577</v>
      </c>
      <c r="G89" s="37">
        <f>ROUND(F89*E89,0)</f>
        <v>549240</v>
      </c>
    </row>
    <row r="90" spans="2:7" x14ac:dyDescent="0.25">
      <c r="B90" s="54"/>
      <c r="C90" s="7"/>
      <c r="D90" s="39"/>
      <c r="E90" s="33"/>
      <c r="F90" s="41" t="s">
        <v>83</v>
      </c>
      <c r="G90" s="42">
        <f>SUM(G89:G89)</f>
        <v>549240</v>
      </c>
    </row>
    <row r="91" spans="2:7" ht="15.75" thickBot="1" x14ac:dyDescent="0.3">
      <c r="B91" s="107"/>
      <c r="C91" s="108"/>
      <c r="D91" s="108"/>
      <c r="E91" s="108"/>
      <c r="F91" s="108"/>
      <c r="G91" s="109"/>
    </row>
    <row r="92" spans="2:7" x14ac:dyDescent="0.25">
      <c r="B92" s="110" t="s">
        <v>57</v>
      </c>
      <c r="C92" s="111"/>
      <c r="D92" s="111"/>
      <c r="E92" s="111"/>
      <c r="F92" s="111"/>
      <c r="G92" s="27">
        <f>G90+G86+G82+G75+G67+G63</f>
        <v>53287014</v>
      </c>
    </row>
    <row r="93" spans="2:7" x14ac:dyDescent="0.25">
      <c r="B93" s="112" t="s">
        <v>58</v>
      </c>
      <c r="C93" s="113"/>
      <c r="D93" s="113"/>
      <c r="E93" s="113"/>
      <c r="F93" s="113"/>
      <c r="G93" s="55">
        <f>ROUND(G92*25%,0)</f>
        <v>13321754</v>
      </c>
    </row>
    <row r="94" spans="2:7" x14ac:dyDescent="0.25">
      <c r="B94" s="112" t="s">
        <v>59</v>
      </c>
      <c r="C94" s="113"/>
      <c r="D94" s="113"/>
      <c r="E94" s="113"/>
      <c r="F94" s="113"/>
      <c r="G94" s="29">
        <f>ROUND(G92*2%,0)</f>
        <v>1065740</v>
      </c>
    </row>
    <row r="95" spans="2:7" x14ac:dyDescent="0.25">
      <c r="B95" s="112" t="s">
        <v>60</v>
      </c>
      <c r="C95" s="113"/>
      <c r="D95" s="113"/>
      <c r="E95" s="113"/>
      <c r="F95" s="113"/>
      <c r="G95" s="29">
        <f>ROUND(G92*3%,0)</f>
        <v>1598610</v>
      </c>
    </row>
    <row r="96" spans="2:7" x14ac:dyDescent="0.25">
      <c r="B96" s="114" t="s">
        <v>61</v>
      </c>
      <c r="C96" s="115"/>
      <c r="D96" s="115"/>
      <c r="E96" s="115"/>
      <c r="F96" s="115"/>
      <c r="G96" s="30">
        <f>SUM(G93:G95)</f>
        <v>15986104</v>
      </c>
    </row>
    <row r="97" spans="2:7" ht="15.75" thickBot="1" x14ac:dyDescent="0.3">
      <c r="B97" s="96" t="s">
        <v>62</v>
      </c>
      <c r="C97" s="97"/>
      <c r="D97" s="97"/>
      <c r="E97" s="97"/>
      <c r="F97" s="97"/>
      <c r="G97" s="31">
        <f>ROUND(G95*19%,0)</f>
        <v>303736</v>
      </c>
    </row>
    <row r="98" spans="2:7" ht="15.75" thickBot="1" x14ac:dyDescent="0.3">
      <c r="B98" s="98" t="s">
        <v>63</v>
      </c>
      <c r="C98" s="99"/>
      <c r="D98" s="99"/>
      <c r="E98" s="99"/>
      <c r="F98" s="100"/>
      <c r="G98" s="56">
        <f>ROUND(G92+G96+G97,0)</f>
        <v>69576854</v>
      </c>
    </row>
    <row r="99" spans="2:7" ht="15.75" thickBot="1" x14ac:dyDescent="0.3"/>
    <row r="100" spans="2:7" x14ac:dyDescent="0.25">
      <c r="B100" s="101" t="s">
        <v>0</v>
      </c>
      <c r="C100" s="102"/>
      <c r="D100" s="76" t="s">
        <v>1</v>
      </c>
      <c r="E100" s="77"/>
      <c r="F100" s="77"/>
      <c r="G100" s="78"/>
    </row>
    <row r="101" spans="2:7" x14ac:dyDescent="0.25">
      <c r="B101" s="103"/>
      <c r="C101" s="104"/>
      <c r="D101" s="79"/>
      <c r="E101" s="80"/>
      <c r="F101" s="80"/>
      <c r="G101" s="81"/>
    </row>
    <row r="102" spans="2:7" ht="44.25" customHeight="1" x14ac:dyDescent="0.25">
      <c r="B102" s="105" t="s">
        <v>84</v>
      </c>
      <c r="C102" s="106"/>
      <c r="D102" s="82">
        <f>G175</f>
        <v>235605658</v>
      </c>
      <c r="E102" s="83"/>
      <c r="F102" s="83"/>
      <c r="G102" s="84"/>
    </row>
    <row r="103" spans="2:7" ht="22.5" x14ac:dyDescent="0.25">
      <c r="B103" s="2" t="s">
        <v>3</v>
      </c>
      <c r="C103" s="3" t="s">
        <v>4</v>
      </c>
      <c r="D103" s="3" t="s">
        <v>5</v>
      </c>
      <c r="E103" s="3" t="s">
        <v>6</v>
      </c>
      <c r="F103" s="4" t="s">
        <v>7</v>
      </c>
      <c r="G103" s="5" t="s">
        <v>65</v>
      </c>
    </row>
    <row r="104" spans="2:7" x14ac:dyDescent="0.25">
      <c r="B104" s="6">
        <v>1</v>
      </c>
      <c r="C104" s="7" t="s">
        <v>8</v>
      </c>
      <c r="D104" s="39"/>
      <c r="E104" s="33"/>
      <c r="F104" s="34"/>
      <c r="G104" s="35"/>
    </row>
    <row r="105" spans="2:7" ht="33.75" x14ac:dyDescent="0.25">
      <c r="B105" s="12" t="s">
        <v>9</v>
      </c>
      <c r="C105" s="44" t="s">
        <v>85</v>
      </c>
      <c r="D105" s="8" t="s">
        <v>11</v>
      </c>
      <c r="E105" s="14">
        <v>140</v>
      </c>
      <c r="F105" s="36">
        <v>14103</v>
      </c>
      <c r="G105" s="37">
        <f t="shared" ref="G105:G110" si="3">ROUND(F105*E105,0)</f>
        <v>1974420</v>
      </c>
    </row>
    <row r="106" spans="2:7" ht="22.5" x14ac:dyDescent="0.25">
      <c r="B106" s="12">
        <v>1.2</v>
      </c>
      <c r="C106" s="25" t="s">
        <v>18</v>
      </c>
      <c r="D106" s="8" t="s">
        <v>19</v>
      </c>
      <c r="E106" s="14">
        <v>20</v>
      </c>
      <c r="F106" s="38">
        <f>ROUNDUP(vlr_D5,0)</f>
        <v>40720</v>
      </c>
      <c r="G106" s="37">
        <f t="shared" si="3"/>
        <v>814400</v>
      </c>
    </row>
    <row r="107" spans="2:7" ht="45" x14ac:dyDescent="0.25">
      <c r="B107" s="12">
        <v>13</v>
      </c>
      <c r="C107" s="44" t="s">
        <v>86</v>
      </c>
      <c r="D107" s="8" t="s">
        <v>11</v>
      </c>
      <c r="E107" s="14">
        <v>75</v>
      </c>
      <c r="F107" s="36">
        <v>19790</v>
      </c>
      <c r="G107" s="37">
        <f t="shared" si="3"/>
        <v>1484250</v>
      </c>
    </row>
    <row r="108" spans="2:7" ht="22.5" x14ac:dyDescent="0.25">
      <c r="B108" s="12">
        <v>1.4</v>
      </c>
      <c r="C108" s="44" t="s">
        <v>24</v>
      </c>
      <c r="D108" s="8" t="s">
        <v>14</v>
      </c>
      <c r="E108" s="14">
        <v>80</v>
      </c>
      <c r="F108" s="36">
        <v>13094</v>
      </c>
      <c r="G108" s="37">
        <f t="shared" si="3"/>
        <v>1047520</v>
      </c>
    </row>
    <row r="109" spans="2:7" ht="33.75" x14ac:dyDescent="0.25">
      <c r="B109" s="12">
        <v>1.5</v>
      </c>
      <c r="C109" s="44" t="s">
        <v>21</v>
      </c>
      <c r="D109" s="8" t="s">
        <v>22</v>
      </c>
      <c r="E109" s="14">
        <v>1</v>
      </c>
      <c r="F109" s="36">
        <v>2998431</v>
      </c>
      <c r="G109" s="37">
        <f t="shared" si="3"/>
        <v>2998431</v>
      </c>
    </row>
    <row r="110" spans="2:7" ht="33.75" x14ac:dyDescent="0.25">
      <c r="B110" s="12">
        <v>1.6</v>
      </c>
      <c r="C110" s="44" t="s">
        <v>87</v>
      </c>
      <c r="D110" s="8" t="s">
        <v>11</v>
      </c>
      <c r="E110" s="14">
        <v>62.793647858593005</v>
      </c>
      <c r="F110" s="36">
        <v>14379</v>
      </c>
      <c r="G110" s="37">
        <f t="shared" si="3"/>
        <v>902910</v>
      </c>
    </row>
    <row r="111" spans="2:7" x14ac:dyDescent="0.25">
      <c r="B111" s="17"/>
      <c r="C111" s="7" t="s">
        <v>26</v>
      </c>
      <c r="D111" s="39"/>
      <c r="E111" s="40"/>
      <c r="F111" s="41"/>
      <c r="G111" s="59">
        <f>SUM(G105:G110)</f>
        <v>9221931</v>
      </c>
    </row>
    <row r="112" spans="2:7" x14ac:dyDescent="0.25">
      <c r="B112" s="17"/>
      <c r="C112" s="7"/>
      <c r="D112" s="39"/>
      <c r="E112" s="40"/>
      <c r="F112" s="41"/>
      <c r="G112" s="42"/>
    </row>
    <row r="113" spans="2:7" x14ac:dyDescent="0.25">
      <c r="B113" s="6">
        <v>2</v>
      </c>
      <c r="C113" s="7" t="s">
        <v>88</v>
      </c>
      <c r="D113" s="39"/>
      <c r="E113" s="40"/>
      <c r="F113" s="41"/>
      <c r="G113" s="43"/>
    </row>
    <row r="114" spans="2:7" ht="22.5" x14ac:dyDescent="0.25">
      <c r="B114" s="12" t="s">
        <v>68</v>
      </c>
      <c r="C114" s="44" t="s">
        <v>74</v>
      </c>
      <c r="D114" s="8" t="s">
        <v>19</v>
      </c>
      <c r="E114" s="14">
        <v>7.2</v>
      </c>
      <c r="F114" s="36">
        <v>583074</v>
      </c>
      <c r="G114" s="37">
        <f>ROUND(F114*E114,0)</f>
        <v>4198133</v>
      </c>
    </row>
    <row r="115" spans="2:7" ht="22.5" x14ac:dyDescent="0.25">
      <c r="B115" s="12" t="s">
        <v>89</v>
      </c>
      <c r="C115" s="44" t="s">
        <v>90</v>
      </c>
      <c r="D115" s="8" t="s">
        <v>14</v>
      </c>
      <c r="E115" s="14">
        <v>3.5</v>
      </c>
      <c r="F115" s="36">
        <v>95000</v>
      </c>
      <c r="G115" s="37">
        <f>ROUND(F115*E115,0)</f>
        <v>332500</v>
      </c>
    </row>
    <row r="116" spans="2:7" x14ac:dyDescent="0.25">
      <c r="B116" s="17"/>
      <c r="C116" s="7" t="s">
        <v>91</v>
      </c>
      <c r="D116" s="39"/>
      <c r="E116" s="40"/>
      <c r="F116" s="41"/>
      <c r="G116" s="59">
        <f>SUM(G114:G115)</f>
        <v>4530633</v>
      </c>
    </row>
    <row r="117" spans="2:7" x14ac:dyDescent="0.25">
      <c r="B117" s="6"/>
      <c r="C117" s="7"/>
      <c r="D117" s="39"/>
      <c r="E117" s="40"/>
      <c r="F117" s="41"/>
      <c r="G117" s="42"/>
    </row>
    <row r="118" spans="2:7" x14ac:dyDescent="0.25">
      <c r="B118" s="6">
        <v>3</v>
      </c>
      <c r="C118" s="7" t="s">
        <v>92</v>
      </c>
      <c r="D118" s="39"/>
      <c r="E118" s="40"/>
      <c r="F118" s="41"/>
      <c r="G118" s="43"/>
    </row>
    <row r="119" spans="2:7" ht="33.75" x14ac:dyDescent="0.25">
      <c r="B119" s="12" t="s">
        <v>37</v>
      </c>
      <c r="C119" s="44" t="s">
        <v>93</v>
      </c>
      <c r="D119" s="8" t="s">
        <v>11</v>
      </c>
      <c r="E119" s="14">
        <v>74</v>
      </c>
      <c r="F119" s="38">
        <v>56495</v>
      </c>
      <c r="G119" s="37">
        <f>ROUND(F119*E119,)</f>
        <v>4180630</v>
      </c>
    </row>
    <row r="120" spans="2:7" ht="45" x14ac:dyDescent="0.25">
      <c r="B120" s="12" t="s">
        <v>39</v>
      </c>
      <c r="C120" s="44" t="s">
        <v>94</v>
      </c>
      <c r="D120" s="8" t="s">
        <v>14</v>
      </c>
      <c r="E120" s="14">
        <v>28</v>
      </c>
      <c r="F120" s="36">
        <v>83421</v>
      </c>
      <c r="G120" s="37">
        <f>ROUND(F120*E120,)</f>
        <v>2335788</v>
      </c>
    </row>
    <row r="121" spans="2:7" ht="33.75" x14ac:dyDescent="0.25">
      <c r="B121" s="12" t="s">
        <v>41</v>
      </c>
      <c r="C121" s="44" t="s">
        <v>95</v>
      </c>
      <c r="D121" s="8" t="s">
        <v>11</v>
      </c>
      <c r="E121" s="14">
        <v>128</v>
      </c>
      <c r="F121" s="36">
        <v>52585</v>
      </c>
      <c r="G121" s="37">
        <f>ROUND(F121*E121,)</f>
        <v>6730880</v>
      </c>
    </row>
    <row r="122" spans="2:7" x14ac:dyDescent="0.25">
      <c r="B122" s="6"/>
      <c r="C122" s="7" t="s">
        <v>96</v>
      </c>
      <c r="D122" s="39"/>
      <c r="E122" s="40"/>
      <c r="F122" s="41"/>
      <c r="G122" s="59">
        <f>SUM(G119:G121)</f>
        <v>13247298</v>
      </c>
    </row>
    <row r="123" spans="2:7" x14ac:dyDescent="0.25">
      <c r="B123" s="17"/>
      <c r="C123" s="7"/>
      <c r="D123" s="39"/>
      <c r="E123" s="40"/>
      <c r="F123" s="41"/>
      <c r="G123" s="42"/>
    </row>
    <row r="124" spans="2:7" x14ac:dyDescent="0.25">
      <c r="B124" s="6">
        <v>4</v>
      </c>
      <c r="C124" s="7" t="s">
        <v>97</v>
      </c>
      <c r="D124" s="39"/>
      <c r="E124" s="40"/>
      <c r="F124" s="41"/>
      <c r="G124" s="43"/>
    </row>
    <row r="125" spans="2:7" ht="22.5" x14ac:dyDescent="0.25">
      <c r="B125" s="12" t="s">
        <v>98</v>
      </c>
      <c r="C125" s="44" t="s">
        <v>99</v>
      </c>
      <c r="D125" s="8" t="s">
        <v>11</v>
      </c>
      <c r="E125" s="14">
        <v>148</v>
      </c>
      <c r="F125" s="36">
        <v>24022</v>
      </c>
      <c r="G125" s="37">
        <f>ROUND(F125*E125,0)</f>
        <v>3555256</v>
      </c>
    </row>
    <row r="126" spans="2:7" x14ac:dyDescent="0.25">
      <c r="B126" s="12" t="s">
        <v>100</v>
      </c>
      <c r="C126" s="9" t="s">
        <v>101</v>
      </c>
      <c r="D126" s="8" t="s">
        <v>11</v>
      </c>
      <c r="E126" s="14">
        <v>64</v>
      </c>
      <c r="F126" s="36">
        <v>12560</v>
      </c>
      <c r="G126" s="37">
        <f>ROUND(F126*E126,0)</f>
        <v>803840</v>
      </c>
    </row>
    <row r="127" spans="2:7" x14ac:dyDescent="0.25">
      <c r="B127" s="17"/>
      <c r="C127" s="7" t="s">
        <v>102</v>
      </c>
      <c r="D127" s="39"/>
      <c r="E127" s="40"/>
      <c r="F127" s="41"/>
      <c r="G127" s="59">
        <f>SUM(G125:G126)</f>
        <v>4359096</v>
      </c>
    </row>
    <row r="128" spans="2:7" x14ac:dyDescent="0.25">
      <c r="B128" s="17"/>
      <c r="C128" s="7"/>
      <c r="D128" s="39"/>
      <c r="E128" s="40"/>
      <c r="F128" s="41"/>
      <c r="G128" s="42"/>
    </row>
    <row r="129" spans="2:7" x14ac:dyDescent="0.25">
      <c r="B129" s="6">
        <v>5</v>
      </c>
      <c r="C129" s="7" t="s">
        <v>103</v>
      </c>
      <c r="D129" s="39"/>
      <c r="E129" s="40"/>
      <c r="F129" s="41"/>
      <c r="G129" s="43"/>
    </row>
    <row r="130" spans="2:7" ht="22.5" x14ac:dyDescent="0.25">
      <c r="B130" s="12" t="s">
        <v>104</v>
      </c>
      <c r="C130" s="44" t="s">
        <v>105</v>
      </c>
      <c r="D130" s="8" t="s">
        <v>19</v>
      </c>
      <c r="E130" s="14">
        <v>4.8</v>
      </c>
      <c r="F130" s="36">
        <v>791381</v>
      </c>
      <c r="G130" s="37">
        <f>ROUND(F130*E130,0)</f>
        <v>3798629</v>
      </c>
    </row>
    <row r="131" spans="2:7" ht="33.75" x14ac:dyDescent="0.25">
      <c r="B131" s="12" t="s">
        <v>106</v>
      </c>
      <c r="C131" s="44" t="s">
        <v>107</v>
      </c>
      <c r="D131" s="8" t="s">
        <v>19</v>
      </c>
      <c r="E131" s="14">
        <v>3.8000053434577796</v>
      </c>
      <c r="F131" s="36">
        <v>748585</v>
      </c>
      <c r="G131" s="37">
        <f>ROUND(F131*E131,0)</f>
        <v>2844627</v>
      </c>
    </row>
    <row r="132" spans="2:7" x14ac:dyDescent="0.25">
      <c r="B132" s="12" t="s">
        <v>108</v>
      </c>
      <c r="C132" s="9" t="s">
        <v>109</v>
      </c>
      <c r="D132" s="8" t="s">
        <v>76</v>
      </c>
      <c r="E132" s="14">
        <v>3350</v>
      </c>
      <c r="F132" s="36">
        <v>5200</v>
      </c>
      <c r="G132" s="37">
        <f>ROUND(F132*E132,0)</f>
        <v>17420000</v>
      </c>
    </row>
    <row r="133" spans="2:7" ht="22.5" x14ac:dyDescent="0.25">
      <c r="B133" s="12" t="s">
        <v>110</v>
      </c>
      <c r="C133" s="60" t="s">
        <v>111</v>
      </c>
      <c r="D133" s="61" t="s">
        <v>19</v>
      </c>
      <c r="E133" s="62">
        <v>5.5</v>
      </c>
      <c r="F133" s="63">
        <v>1184776</v>
      </c>
      <c r="G133" s="64">
        <f>ROUND(F133*E133,0)</f>
        <v>6516268</v>
      </c>
    </row>
    <row r="134" spans="2:7" x14ac:dyDescent="0.25">
      <c r="B134" s="17"/>
      <c r="C134" s="7" t="s">
        <v>77</v>
      </c>
      <c r="D134" s="39"/>
      <c r="E134" s="40"/>
      <c r="F134" s="41"/>
      <c r="G134" s="59">
        <f>SUM(G130:G133)</f>
        <v>30579524</v>
      </c>
    </row>
    <row r="135" spans="2:7" x14ac:dyDescent="0.25">
      <c r="B135" s="17"/>
      <c r="C135" s="7"/>
      <c r="D135" s="39"/>
      <c r="E135" s="40"/>
      <c r="F135" s="41"/>
      <c r="G135" s="42"/>
    </row>
    <row r="136" spans="2:7" x14ac:dyDescent="0.25">
      <c r="B136" s="6">
        <v>6</v>
      </c>
      <c r="C136" s="7" t="s">
        <v>112</v>
      </c>
      <c r="D136" s="39"/>
      <c r="E136" s="40"/>
      <c r="F136" s="41"/>
      <c r="G136" s="43"/>
    </row>
    <row r="137" spans="2:7" ht="33.75" x14ac:dyDescent="0.25">
      <c r="B137" s="12" t="s">
        <v>113</v>
      </c>
      <c r="C137" s="44" t="s">
        <v>114</v>
      </c>
      <c r="D137" s="8" t="s">
        <v>11</v>
      </c>
      <c r="E137" s="14">
        <v>60</v>
      </c>
      <c r="F137" s="36">
        <v>196150</v>
      </c>
      <c r="G137" s="37">
        <f>ROUND(F137*E137,0)</f>
        <v>11769000</v>
      </c>
    </row>
    <row r="138" spans="2:7" x14ac:dyDescent="0.25">
      <c r="B138" s="12" t="s">
        <v>115</v>
      </c>
      <c r="C138" s="44" t="s">
        <v>116</v>
      </c>
      <c r="D138" s="8" t="s">
        <v>11</v>
      </c>
      <c r="E138" s="14">
        <v>60</v>
      </c>
      <c r="F138" s="36">
        <v>27662</v>
      </c>
      <c r="G138" s="37">
        <f>ROUND(F138*E138,0)</f>
        <v>1659720</v>
      </c>
    </row>
    <row r="139" spans="2:7" ht="56.25" x14ac:dyDescent="0.25">
      <c r="B139" s="12" t="s">
        <v>117</v>
      </c>
      <c r="C139" s="44" t="s">
        <v>118</v>
      </c>
      <c r="D139" s="8" t="s">
        <v>76</v>
      </c>
      <c r="E139" s="14">
        <v>324</v>
      </c>
      <c r="F139" s="36">
        <v>15175</v>
      </c>
      <c r="G139" s="37">
        <f>ROUND(F139*E139,0)</f>
        <v>4916700</v>
      </c>
    </row>
    <row r="140" spans="2:7" x14ac:dyDescent="0.25">
      <c r="B140" s="17"/>
      <c r="C140" s="65" t="s">
        <v>119</v>
      </c>
      <c r="D140" s="39"/>
      <c r="E140" s="40"/>
      <c r="F140" s="41"/>
      <c r="G140" s="59">
        <f>SUM(G137:G139)</f>
        <v>18345420</v>
      </c>
    </row>
    <row r="141" spans="2:7" x14ac:dyDescent="0.25">
      <c r="B141" s="17"/>
      <c r="C141" s="7"/>
      <c r="D141" s="39"/>
      <c r="E141" s="40"/>
      <c r="F141" s="41"/>
      <c r="G141" s="42"/>
    </row>
    <row r="142" spans="2:7" x14ac:dyDescent="0.25">
      <c r="B142" s="6">
        <v>7</v>
      </c>
      <c r="C142" s="7" t="s">
        <v>78</v>
      </c>
      <c r="D142" s="39"/>
      <c r="E142" s="40"/>
      <c r="F142" s="41"/>
      <c r="G142" s="43"/>
    </row>
    <row r="143" spans="2:7" ht="33.75" x14ac:dyDescent="0.25">
      <c r="B143" s="12" t="s">
        <v>120</v>
      </c>
      <c r="C143" s="44" t="s">
        <v>50</v>
      </c>
      <c r="D143" s="8" t="s">
        <v>11</v>
      </c>
      <c r="E143" s="14">
        <v>28</v>
      </c>
      <c r="F143" s="36">
        <v>58770</v>
      </c>
      <c r="G143" s="37">
        <f>ROUND(F143*E143,0)</f>
        <v>1645560</v>
      </c>
    </row>
    <row r="144" spans="2:7" ht="33.75" x14ac:dyDescent="0.25">
      <c r="B144" s="12" t="s">
        <v>121</v>
      </c>
      <c r="C144" s="44" t="s">
        <v>51</v>
      </c>
      <c r="D144" s="8" t="s">
        <v>14</v>
      </c>
      <c r="E144" s="14">
        <v>28</v>
      </c>
      <c r="F144" s="38">
        <v>56290</v>
      </c>
      <c r="G144" s="37">
        <f>ROUND(F144*E144,0)</f>
        <v>1576120</v>
      </c>
    </row>
    <row r="145" spans="2:7" ht="90" x14ac:dyDescent="0.25">
      <c r="B145" s="12" t="s">
        <v>122</v>
      </c>
      <c r="C145" s="44" t="s">
        <v>52</v>
      </c>
      <c r="D145" s="8" t="s">
        <v>14</v>
      </c>
      <c r="E145" s="14">
        <v>28.48399877407677</v>
      </c>
      <c r="F145" s="50">
        <v>58198</v>
      </c>
      <c r="G145" s="37">
        <f>ROUND(F145*E145,0)</f>
        <v>1657712</v>
      </c>
    </row>
    <row r="146" spans="2:7" ht="33.75" x14ac:dyDescent="0.25">
      <c r="B146" s="12">
        <v>7.4</v>
      </c>
      <c r="C146" s="44" t="s">
        <v>53</v>
      </c>
      <c r="D146" s="8" t="s">
        <v>19</v>
      </c>
      <c r="E146" s="14">
        <v>35</v>
      </c>
      <c r="F146" s="36">
        <v>62313</v>
      </c>
      <c r="G146" s="37">
        <f>ROUND(F146*E146,0)</f>
        <v>2180955</v>
      </c>
    </row>
    <row r="147" spans="2:7" x14ac:dyDescent="0.25">
      <c r="B147" s="17"/>
      <c r="C147" s="7" t="s">
        <v>123</v>
      </c>
      <c r="D147" s="39"/>
      <c r="E147" s="40"/>
      <c r="F147" s="41"/>
      <c r="G147" s="59">
        <f>SUM(G143:G146)</f>
        <v>7060347</v>
      </c>
    </row>
    <row r="148" spans="2:7" x14ac:dyDescent="0.25">
      <c r="B148" s="17"/>
      <c r="C148" s="7"/>
      <c r="D148" s="39"/>
      <c r="E148" s="40"/>
      <c r="F148" s="41"/>
      <c r="G148" s="42"/>
    </row>
    <row r="149" spans="2:7" x14ac:dyDescent="0.25">
      <c r="B149" s="6">
        <v>8</v>
      </c>
      <c r="C149" s="7" t="s">
        <v>124</v>
      </c>
      <c r="D149" s="39"/>
      <c r="E149" s="40"/>
      <c r="F149" s="41"/>
      <c r="G149" s="43"/>
    </row>
    <row r="150" spans="2:7" ht="56.25" x14ac:dyDescent="0.25">
      <c r="B150" s="12" t="s">
        <v>125</v>
      </c>
      <c r="C150" s="44" t="s">
        <v>126</v>
      </c>
      <c r="D150" s="8" t="s">
        <v>11</v>
      </c>
      <c r="E150" s="14">
        <v>60</v>
      </c>
      <c r="F150" s="36">
        <v>133864</v>
      </c>
      <c r="G150" s="37">
        <f>ROUND(F150*E150,0)</f>
        <v>8031840</v>
      </c>
    </row>
    <row r="151" spans="2:7" ht="56.25" x14ac:dyDescent="0.25">
      <c r="B151" s="12" t="s">
        <v>127</v>
      </c>
      <c r="C151" s="44" t="s">
        <v>128</v>
      </c>
      <c r="D151" s="8" t="s">
        <v>11</v>
      </c>
      <c r="E151" s="14">
        <v>160</v>
      </c>
      <c r="F151" s="36">
        <v>35093</v>
      </c>
      <c r="G151" s="37">
        <f>ROUND(F151*E151,0)</f>
        <v>5614880</v>
      </c>
    </row>
    <row r="152" spans="2:7" x14ac:dyDescent="0.25">
      <c r="B152" s="17"/>
      <c r="C152" s="7" t="s">
        <v>129</v>
      </c>
      <c r="D152" s="39"/>
      <c r="E152" s="40"/>
      <c r="F152" s="41"/>
      <c r="G152" s="59">
        <f>SUM(G150:G151)</f>
        <v>13646720</v>
      </c>
    </row>
    <row r="153" spans="2:7" x14ac:dyDescent="0.25">
      <c r="B153" s="17"/>
      <c r="C153" s="7"/>
      <c r="D153" s="39"/>
      <c r="E153" s="40"/>
      <c r="F153" s="41"/>
      <c r="G153" s="42"/>
    </row>
    <row r="154" spans="2:7" x14ac:dyDescent="0.25">
      <c r="B154" s="6">
        <v>9</v>
      </c>
      <c r="C154" s="7" t="s">
        <v>130</v>
      </c>
      <c r="D154" s="39"/>
      <c r="E154" s="40"/>
      <c r="F154" s="41"/>
      <c r="G154" s="43"/>
    </row>
    <row r="155" spans="2:7" ht="56.25" x14ac:dyDescent="0.25">
      <c r="B155" s="12" t="s">
        <v>131</v>
      </c>
      <c r="C155" s="44" t="s">
        <v>132</v>
      </c>
      <c r="D155" s="8" t="s">
        <v>14</v>
      </c>
      <c r="E155" s="14">
        <v>30</v>
      </c>
      <c r="F155" s="36">
        <v>281319</v>
      </c>
      <c r="G155" s="37">
        <f>ROUND(F155*E155,0)</f>
        <v>8439570</v>
      </c>
    </row>
    <row r="156" spans="2:7" ht="22.5" x14ac:dyDescent="0.25">
      <c r="B156" s="12" t="s">
        <v>133</v>
      </c>
      <c r="C156" s="44" t="s">
        <v>134</v>
      </c>
      <c r="D156" s="8" t="s">
        <v>135</v>
      </c>
      <c r="E156" s="14">
        <v>27</v>
      </c>
      <c r="F156" s="36">
        <v>385410</v>
      </c>
      <c r="G156" s="37">
        <f>ROUND(F156*E156,0)</f>
        <v>10406070</v>
      </c>
    </row>
    <row r="157" spans="2:7" ht="22.5" x14ac:dyDescent="0.25">
      <c r="B157" s="12" t="s">
        <v>136</v>
      </c>
      <c r="C157" s="44" t="s">
        <v>137</v>
      </c>
      <c r="D157" s="8" t="s">
        <v>135</v>
      </c>
      <c r="E157" s="14">
        <v>1</v>
      </c>
      <c r="F157" s="36">
        <v>1348176</v>
      </c>
      <c r="G157" s="37">
        <f>ROUND(F157*E157,0)</f>
        <v>1348176</v>
      </c>
    </row>
    <row r="158" spans="2:7" x14ac:dyDescent="0.25">
      <c r="B158" s="17"/>
      <c r="C158" s="7" t="s">
        <v>138</v>
      </c>
      <c r="D158" s="39"/>
      <c r="E158" s="40"/>
      <c r="F158" s="41"/>
      <c r="G158" s="59">
        <f>SUM(G155:G157)</f>
        <v>20193816</v>
      </c>
    </row>
    <row r="159" spans="2:7" x14ac:dyDescent="0.25">
      <c r="B159" s="6"/>
      <c r="C159" s="7"/>
      <c r="D159" s="39"/>
      <c r="E159" s="40"/>
      <c r="F159" s="41"/>
      <c r="G159" s="42"/>
    </row>
    <row r="160" spans="2:7" x14ac:dyDescent="0.25">
      <c r="B160" s="6">
        <v>10</v>
      </c>
      <c r="C160" s="7" t="s">
        <v>139</v>
      </c>
      <c r="D160" s="39"/>
      <c r="E160" s="40"/>
      <c r="F160" s="41"/>
      <c r="G160" s="43"/>
    </row>
    <row r="161" spans="2:7" ht="33.75" x14ac:dyDescent="0.25">
      <c r="B161" s="12" t="s">
        <v>140</v>
      </c>
      <c r="C161" s="44" t="s">
        <v>141</v>
      </c>
      <c r="D161" s="8" t="s">
        <v>11</v>
      </c>
      <c r="E161" s="14">
        <v>60.5</v>
      </c>
      <c r="F161" s="36">
        <v>766000</v>
      </c>
      <c r="G161" s="37">
        <f>ROUND(F161*E161,0)</f>
        <v>46343000</v>
      </c>
    </row>
    <row r="162" spans="2:7" x14ac:dyDescent="0.25">
      <c r="B162" s="17"/>
      <c r="C162" s="7" t="s">
        <v>82</v>
      </c>
      <c r="D162" s="39"/>
      <c r="E162" s="40"/>
      <c r="F162" s="41"/>
      <c r="G162" s="59">
        <f>SUM(G161)</f>
        <v>46343000</v>
      </c>
    </row>
    <row r="163" spans="2:7" x14ac:dyDescent="0.25">
      <c r="B163" s="17"/>
      <c r="C163" s="7"/>
      <c r="D163" s="39"/>
      <c r="E163" s="40"/>
      <c r="F163" s="41"/>
      <c r="G163" s="42"/>
    </row>
    <row r="164" spans="2:7" x14ac:dyDescent="0.25">
      <c r="B164" s="6">
        <v>11</v>
      </c>
      <c r="C164" s="7" t="s">
        <v>142</v>
      </c>
      <c r="D164" s="39"/>
      <c r="E164" s="40"/>
      <c r="F164" s="41"/>
      <c r="G164" s="43"/>
    </row>
    <row r="165" spans="2:7" ht="67.5" x14ac:dyDescent="0.25">
      <c r="B165" s="12" t="s">
        <v>143</v>
      </c>
      <c r="C165" s="44" t="s">
        <v>144</v>
      </c>
      <c r="D165" s="8" t="s">
        <v>11</v>
      </c>
      <c r="E165" s="14">
        <v>160</v>
      </c>
      <c r="F165" s="36">
        <v>27100</v>
      </c>
      <c r="G165" s="37">
        <f>ROUND(F165*E165,0)</f>
        <v>4336000</v>
      </c>
    </row>
    <row r="166" spans="2:7" ht="45" x14ac:dyDescent="0.25">
      <c r="B166" s="12" t="s">
        <v>145</v>
      </c>
      <c r="C166" s="44" t="s">
        <v>146</v>
      </c>
      <c r="D166" s="8" t="s">
        <v>11</v>
      </c>
      <c r="E166" s="14">
        <v>605.94350282485868</v>
      </c>
      <c r="F166" s="36">
        <v>14160</v>
      </c>
      <c r="G166" s="37">
        <f>ROUND(F166*E166,0)</f>
        <v>8580160</v>
      </c>
    </row>
    <row r="167" spans="2:7" x14ac:dyDescent="0.25">
      <c r="B167" s="17"/>
      <c r="C167" s="7" t="s">
        <v>147</v>
      </c>
      <c r="D167" s="39"/>
      <c r="E167" s="33"/>
      <c r="F167" s="41"/>
      <c r="G167" s="59">
        <f>SUM(G165:G166)</f>
        <v>12916160</v>
      </c>
    </row>
    <row r="168" spans="2:7" ht="15.75" thickBot="1" x14ac:dyDescent="0.3">
      <c r="B168" s="57"/>
      <c r="C168" s="66"/>
      <c r="D168" s="58"/>
      <c r="E168" s="67"/>
      <c r="F168" s="68"/>
      <c r="G168" s="69"/>
    </row>
    <row r="169" spans="2:7" x14ac:dyDescent="0.25">
      <c r="B169" s="88" t="s">
        <v>57</v>
      </c>
      <c r="C169" s="89"/>
      <c r="D169" s="89"/>
      <c r="E169" s="89"/>
      <c r="F169" s="89"/>
      <c r="G169" s="27">
        <f>G111+G116+G122+G127+G134+G140+G147+G152+G158+G162+G167</f>
        <v>180443945</v>
      </c>
    </row>
    <row r="170" spans="2:7" x14ac:dyDescent="0.25">
      <c r="B170" s="90" t="s">
        <v>58</v>
      </c>
      <c r="C170" s="91"/>
      <c r="D170" s="91"/>
      <c r="E170" s="91"/>
      <c r="F170" s="91"/>
      <c r="G170" s="55">
        <f>ROUND(G169*25%,0)</f>
        <v>45110986</v>
      </c>
    </row>
    <row r="171" spans="2:7" x14ac:dyDescent="0.25">
      <c r="B171" s="90" t="s">
        <v>59</v>
      </c>
      <c r="C171" s="91"/>
      <c r="D171" s="91"/>
      <c r="E171" s="91"/>
      <c r="F171" s="91"/>
      <c r="G171" s="29">
        <f>ROUND(G169*2%,0)</f>
        <v>3608879</v>
      </c>
    </row>
    <row r="172" spans="2:7" x14ac:dyDescent="0.25">
      <c r="B172" s="90" t="s">
        <v>60</v>
      </c>
      <c r="C172" s="91"/>
      <c r="D172" s="91"/>
      <c r="E172" s="91"/>
      <c r="F172" s="91"/>
      <c r="G172" s="29">
        <f>ROUND(G169*3%,0)</f>
        <v>5413318</v>
      </c>
    </row>
    <row r="173" spans="2:7" x14ac:dyDescent="0.25">
      <c r="B173" s="92" t="s">
        <v>61</v>
      </c>
      <c r="C173" s="93"/>
      <c r="D173" s="93"/>
      <c r="E173" s="93"/>
      <c r="F173" s="93"/>
      <c r="G173" s="30">
        <f>ROUND(G170+G171+G172,0)</f>
        <v>54133183</v>
      </c>
    </row>
    <row r="174" spans="2:7" ht="15.75" thickBot="1" x14ac:dyDescent="0.3">
      <c r="B174" s="94" t="s">
        <v>62</v>
      </c>
      <c r="C174" s="95"/>
      <c r="D174" s="95"/>
      <c r="E174" s="95"/>
      <c r="F174" s="95"/>
      <c r="G174" s="31">
        <f>ROUND(G172*19%,0)</f>
        <v>1028530</v>
      </c>
    </row>
    <row r="175" spans="2:7" ht="15.75" thickBot="1" x14ac:dyDescent="0.3">
      <c r="B175" s="73" t="s">
        <v>63</v>
      </c>
      <c r="C175" s="74"/>
      <c r="D175" s="74"/>
      <c r="E175" s="74"/>
      <c r="F175" s="75"/>
      <c r="G175" s="56">
        <f>ROUND(G169+G173+G174,0)</f>
        <v>235605658</v>
      </c>
    </row>
    <row r="176" spans="2:7" ht="15.75" thickBot="1" x14ac:dyDescent="0.3"/>
    <row r="177" spans="2:7" ht="15.75" thickBot="1" x14ac:dyDescent="0.3">
      <c r="B177" s="85" t="s">
        <v>149</v>
      </c>
      <c r="C177" s="86"/>
      <c r="D177" s="86"/>
      <c r="E177" s="86"/>
      <c r="F177" s="87"/>
      <c r="G177" s="72">
        <f>G175++G98+G53</f>
        <v>466012426</v>
      </c>
    </row>
  </sheetData>
  <mergeCells count="37">
    <mergeCell ref="B53:F53"/>
    <mergeCell ref="D8:G8"/>
    <mergeCell ref="D6:G7"/>
    <mergeCell ref="B2:G4"/>
    <mergeCell ref="B55:C56"/>
    <mergeCell ref="B47:F47"/>
    <mergeCell ref="B48:F48"/>
    <mergeCell ref="B49:F49"/>
    <mergeCell ref="B50:F50"/>
    <mergeCell ref="B51:F51"/>
    <mergeCell ref="B52:F52"/>
    <mergeCell ref="B6:C7"/>
    <mergeCell ref="B8:C8"/>
    <mergeCell ref="B46:F46"/>
    <mergeCell ref="B97:F97"/>
    <mergeCell ref="B98:F98"/>
    <mergeCell ref="D55:G56"/>
    <mergeCell ref="D57:G57"/>
    <mergeCell ref="B100:C101"/>
    <mergeCell ref="B91:G91"/>
    <mergeCell ref="B92:F92"/>
    <mergeCell ref="B93:F93"/>
    <mergeCell ref="B94:F94"/>
    <mergeCell ref="B95:F95"/>
    <mergeCell ref="B96:F96"/>
    <mergeCell ref="B57:C57"/>
    <mergeCell ref="B175:F175"/>
    <mergeCell ref="D100:G101"/>
    <mergeCell ref="D102:G102"/>
    <mergeCell ref="B177:F177"/>
    <mergeCell ref="B169:F169"/>
    <mergeCell ref="B170:F170"/>
    <mergeCell ref="B171:F171"/>
    <mergeCell ref="B172:F172"/>
    <mergeCell ref="B173:F173"/>
    <mergeCell ref="B174:F174"/>
    <mergeCell ref="B102:C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Sneyder BRC</dc:creator>
  <cp:lastModifiedBy>Carmen Cecilia Vega Oñate</cp:lastModifiedBy>
  <dcterms:created xsi:type="dcterms:W3CDTF">2020-05-29T21:16:53Z</dcterms:created>
  <dcterms:modified xsi:type="dcterms:W3CDTF">2020-05-29T21:45:10Z</dcterms:modified>
</cp:coreProperties>
</file>