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9555"/>
  </bookViews>
  <sheets>
    <sheet name="Hoja1" sheetId="1" r:id="rId1"/>
  </sheets>
  <definedNames>
    <definedName name="_xlnm._FilterDatabase" localSheetId="0" hidden="1">Hoja1!$Q$3:$S$47</definedName>
  </definedNames>
  <calcPr calcId="145621"/>
</workbook>
</file>

<file path=xl/calcChain.xml><?xml version="1.0" encoding="utf-8"?>
<calcChain xmlns="http://schemas.openxmlformats.org/spreadsheetml/2006/main">
  <c r="U24" i="1" l="1"/>
  <c r="U6" i="1"/>
  <c r="U190" i="1" l="1"/>
  <c r="AA6" i="1" l="1"/>
  <c r="AA7" i="1"/>
  <c r="AA8" i="1"/>
  <c r="AA10" i="1"/>
  <c r="AA11" i="1"/>
  <c r="AA13" i="1"/>
  <c r="AA14" i="1"/>
  <c r="AA15" i="1"/>
  <c r="AA16" i="1"/>
  <c r="AA17" i="1"/>
  <c r="AA18" i="1"/>
  <c r="AA20" i="1"/>
  <c r="AA21" i="1"/>
  <c r="AA22" i="1"/>
  <c r="AA24" i="1"/>
  <c r="AA25" i="1"/>
  <c r="AA26" i="1"/>
  <c r="AA27" i="1"/>
  <c r="AA29" i="1"/>
  <c r="AA31" i="1"/>
  <c r="AA33" i="1"/>
  <c r="AA34" i="1"/>
  <c r="AA35" i="1"/>
  <c r="AA36" i="1"/>
  <c r="AA37" i="1"/>
  <c r="AA38" i="1"/>
  <c r="AA40" i="1"/>
  <c r="AA43" i="1"/>
  <c r="AA44" i="1"/>
  <c r="AA46" i="1"/>
  <c r="AA47" i="1"/>
  <c r="AA48" i="1"/>
  <c r="AA50" i="1"/>
  <c r="AA51" i="1"/>
  <c r="AA52" i="1"/>
  <c r="AA53" i="1"/>
  <c r="AA55" i="1"/>
  <c r="AA56" i="1"/>
  <c r="AA57" i="1"/>
  <c r="AA58" i="1"/>
  <c r="AA59" i="1"/>
  <c r="AA60" i="1"/>
  <c r="AA61" i="1"/>
  <c r="AA62" i="1"/>
  <c r="AA63" i="1"/>
  <c r="AA64" i="1"/>
  <c r="AA65" i="1"/>
  <c r="AA66" i="1"/>
  <c r="AA67" i="1"/>
  <c r="AA68" i="1"/>
  <c r="AA69" i="1"/>
  <c r="AA70" i="1"/>
  <c r="AA71" i="1"/>
  <c r="AA74" i="1"/>
  <c r="AA75" i="1"/>
  <c r="AA76" i="1"/>
  <c r="AA77" i="1"/>
  <c r="AA78" i="1"/>
  <c r="AA79" i="1"/>
  <c r="AA80" i="1"/>
  <c r="AA81" i="1"/>
  <c r="AA82" i="1"/>
  <c r="AA83" i="1"/>
  <c r="AA85" i="1"/>
  <c r="AA86" i="1"/>
  <c r="AA87" i="1"/>
  <c r="AA88" i="1"/>
  <c r="AA89" i="1"/>
  <c r="AA90" i="1"/>
  <c r="AA91" i="1"/>
  <c r="AA93" i="1"/>
  <c r="AA94" i="1"/>
  <c r="AA96" i="1"/>
  <c r="AA97" i="1"/>
  <c r="AA98" i="1"/>
  <c r="AA99" i="1"/>
  <c r="AA100" i="1"/>
  <c r="AA101" i="1"/>
  <c r="AA102"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7" i="1"/>
  <c r="AA178" i="1"/>
  <c r="AA179" i="1"/>
  <c r="AA180" i="1"/>
  <c r="AA181" i="1"/>
  <c r="AA182" i="1"/>
  <c r="AA183" i="1"/>
  <c r="AA184" i="1"/>
  <c r="AA185" i="1"/>
  <c r="AA186" i="1"/>
  <c r="AA187" i="1"/>
  <c r="AA188" i="1"/>
  <c r="AA189" i="1"/>
  <c r="AA190" i="1"/>
  <c r="AA192" i="1"/>
  <c r="AA193" i="1"/>
  <c r="AA194" i="1"/>
  <c r="AA195"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5" i="1"/>
  <c r="U84" i="1" l="1"/>
  <c r="AA84" i="1" s="1"/>
  <c r="U49" i="1"/>
  <c r="AA49" i="1" s="1"/>
  <c r="U45" i="1"/>
  <c r="AA45" i="1" s="1"/>
  <c r="U23" i="1" l="1"/>
  <c r="AA23" i="1" s="1"/>
  <c r="U19" i="1" l="1"/>
  <c r="AA19" i="1" s="1"/>
  <c r="U12" i="1"/>
  <c r="AA12" i="1" s="1"/>
  <c r="U362" i="1"/>
  <c r="U51" i="1" l="1"/>
  <c r="U181" i="1" l="1"/>
  <c r="U66" i="1" l="1"/>
  <c r="U65" i="1"/>
  <c r="U60" i="1"/>
  <c r="U58" i="1"/>
  <c r="U374" i="1" l="1"/>
  <c r="U103" i="1" l="1"/>
  <c r="AA103" i="1" s="1"/>
  <c r="U95" i="1"/>
  <c r="AA95" i="1" s="1"/>
  <c r="U92" i="1"/>
  <c r="AA92" i="1" s="1"/>
  <c r="U32" i="1"/>
  <c r="AA32" i="1" s="1"/>
  <c r="U105" i="1"/>
  <c r="AA105" i="1" s="1"/>
  <c r="U104" i="1"/>
  <c r="AA104" i="1" s="1"/>
  <c r="U87" i="1"/>
  <c r="U89" i="1"/>
  <c r="U88" i="1"/>
  <c r="U41" i="1"/>
  <c r="AA41" i="1" s="1"/>
  <c r="AA196" i="1" l="1"/>
  <c r="U42" i="1"/>
  <c r="AA42" i="1" s="1"/>
  <c r="U398" i="1" l="1"/>
  <c r="U397" i="1"/>
  <c r="U393" i="1"/>
  <c r="U392" i="1"/>
  <c r="U390" i="1"/>
  <c r="U39" i="1" l="1"/>
  <c r="AA39" i="1" s="1"/>
  <c r="U375" i="1" l="1"/>
  <c r="R49" i="1" l="1"/>
  <c r="R46" i="1"/>
  <c r="R45" i="1"/>
  <c r="R34" i="1"/>
  <c r="R68" i="1"/>
  <c r="R66" i="1"/>
  <c r="R190" i="1" l="1"/>
  <c r="R398" i="1" l="1"/>
  <c r="R397" i="1"/>
  <c r="R392" i="1"/>
  <c r="R390" i="1"/>
  <c r="R389" i="1"/>
  <c r="R388" i="1"/>
  <c r="R386" i="1"/>
  <c r="R385" i="1"/>
  <c r="R383" i="1"/>
  <c r="R382" i="1"/>
  <c r="R381" i="1"/>
  <c r="O362" i="1" l="1"/>
  <c r="R40" i="1" l="1"/>
  <c r="R75" i="1" l="1"/>
  <c r="R8" i="1" l="1"/>
  <c r="R18" i="1"/>
  <c r="R17" i="1"/>
  <c r="R15" i="1"/>
  <c r="R36" i="1" l="1"/>
  <c r="R106" i="1" l="1"/>
  <c r="R223" i="1"/>
  <c r="R222" i="1"/>
  <c r="R215" i="1"/>
  <c r="R211" i="1"/>
  <c r="R208" i="1"/>
  <c r="R204" i="1"/>
  <c r="R199" i="1"/>
  <c r="R71" i="1"/>
  <c r="AE6" i="1" l="1"/>
  <c r="AE4" i="1"/>
  <c r="AE5" i="1"/>
  <c r="AE7" i="1"/>
  <c r="AE8" i="1" l="1"/>
  <c r="AF7" i="1" s="1"/>
  <c r="AF6" i="1" l="1"/>
  <c r="AF5" i="1"/>
  <c r="AF4" i="1"/>
</calcChain>
</file>

<file path=xl/sharedStrings.xml><?xml version="1.0" encoding="utf-8"?>
<sst xmlns="http://schemas.openxmlformats.org/spreadsheetml/2006/main" count="4189" uniqueCount="1985">
  <si>
    <t>PLAN RELACIONADO</t>
  </si>
  <si>
    <t>EJE DEL PLAN RELACIONADO</t>
  </si>
  <si>
    <t>ACTIVIDAD</t>
  </si>
  <si>
    <t>META
INSTITUCIONAL</t>
  </si>
  <si>
    <t>INDICADOR INSTITUCIONAL</t>
  </si>
  <si>
    <t>ACTIVIDAD DEL PROCESO/DEPENDENCIA/FACULTAD</t>
  </si>
  <si>
    <t>METAS DEL PROCESO/DEPENDENCIA/FACULTAD</t>
  </si>
  <si>
    <t>INDICADOR DEL PROCESO/DEPENDENCIA/FACULTAD</t>
  </si>
  <si>
    <t>RESPONSABLE</t>
  </si>
  <si>
    <t>PORCENTAJE DE AVANCE EN TIEMPO</t>
  </si>
  <si>
    <t>PORCENTAJE DE AVANCE DE LA ACTIVIDAD</t>
  </si>
  <si>
    <t>OBSERVACIONES</t>
  </si>
  <si>
    <t>PLAN DE GOBIERNO UNIVERSIDAD DE CÓRDOBA 2015-2018 POR UNA UNIVERSIDAD CON CALIDAD, MODERNA E INCLUYENTE</t>
  </si>
  <si>
    <t>INTERNACIONALIZACION PARA LA GLOBALIZACIÓN</t>
  </si>
  <si>
    <t>Implementar la internacionalización del currículo para que se haga efectivo el intercambio de la comunidad académica</t>
  </si>
  <si>
    <t>Currículos internacionalizados</t>
  </si>
  <si>
    <t>Esta actividad tiene su meta institucional en 2018, sin embargo deben iniciarse los esfuerzos en pro de su logro</t>
  </si>
  <si>
    <t>Internacionalización
Docencia</t>
  </si>
  <si>
    <t>Los departamentos académicos enviaron los cursos homologables a la Vicerrectoría Académica. Se están codificando los distintos programas académicos</t>
  </si>
  <si>
    <t>Gestionar becas internacionales para   estudios de maestrías y doctorados dirigidos a estudiantes</t>
  </si>
  <si>
    <t>Número de estudiantes beneficiados con becas internacionales.</t>
  </si>
  <si>
    <t>Motivar a los estudiantes de últimos semestres a través de charlas para que participen en becas internacionales para   estudios de maestrías y doctorados.</t>
  </si>
  <si>
    <t xml:space="preserve">Número de charlas realizadas </t>
  </si>
  <si>
    <t>Se realizó una charla a los estudiantes de Geografía</t>
  </si>
  <si>
    <t>Gestionar   becas internacionales   para   estudios de maestrías y doctorados dirigidos a docentes</t>
  </si>
  <si>
    <t>Número de docentes beneficiados con becas internacionales.</t>
  </si>
  <si>
    <t>Motivar a los docentes a través de charlas para que participen en becas internacionales para   estudios de maestrías y doctorados.</t>
  </si>
  <si>
    <t>Docencia</t>
  </si>
  <si>
    <t>La docente Ana María Sagre obtuvo beca FullBright para realizar estudios de doctorado en USA</t>
  </si>
  <si>
    <t>Gestionar la modalidad de Cotutela para  realizar una tesis en la cual un estudiante cuenta con un tutor de la IES colombiana y otro de una extranjera. Se utiliza principalmente a nivel de Maestria y Doctorado</t>
  </si>
  <si>
    <t>Número de estudiantes con cotutela en tesis</t>
  </si>
  <si>
    <t>Iniciar las gestiones de un par internacional que sirva de tutor en una cotutela</t>
  </si>
  <si>
    <t>Contactos establecidos para tal fín</t>
  </si>
  <si>
    <t>Docencia
Internacionalización</t>
  </si>
  <si>
    <t>El profesor Miguel Martin Landrove de la Universidad Central de Venezuela funje como Cotutor y el profesor Francisco Torres de la Universidad de Córdoba como tutor en la asesoría de tesis de grado de estudiantes del pregrado de Física</t>
  </si>
  <si>
    <t>Gestionar cursos y  talleres con la participación de docentes internacionales  sobre temas de interés para la comunidad académica.</t>
  </si>
  <si>
    <t>Número de cursos y/o talleres efectuados</t>
  </si>
  <si>
    <t>Apoyar y gestionar la realización de cursos y talleres con la participación de expertos internacionales sobre temas de interes para la comunidad académica</t>
  </si>
  <si>
    <t>MVZ: Miguel Martinez de España
FACIBAS: Miguel Marin Landrove de Venezuela</t>
  </si>
  <si>
    <t>Lograr la Doble Titulación de los Programas Académicos acreditados con Universidades Nacionales e Internacionales.</t>
  </si>
  <si>
    <t>Número de programas con Doble Titulación</t>
  </si>
  <si>
    <t>Elaborar y ejecutar Planes de Mejoramiento en cada uno de los Programas Acreditados con mira a la acreditación internacional.</t>
  </si>
  <si>
    <t>Planes de Mejoramiento ejecutados</t>
  </si>
  <si>
    <t>Elaborar y ejecutar Planes de Mejoramiento en un Programa Acreditado con mira a la acreditación internacional.</t>
  </si>
  <si>
    <t xml:space="preserve">Número de planes de mejoramiento elaborados y ejecutados con parametros de acreditación internacional </t>
  </si>
  <si>
    <t>La Facultad de Ciencias Agrícolas aplicará encuestas en el 2017</t>
  </si>
  <si>
    <t>Capacitar a los docentes y funcionarios de la Institución en el dominio del inglés hasta el nivel B2</t>
  </si>
  <si>
    <t>Número de docentes y funcionarios con Nivel B2 de inglés</t>
  </si>
  <si>
    <t>Gestionar cursos a docentes y funcionarios en el dominio del Inglés hasta el nivel B2</t>
  </si>
  <si>
    <t xml:space="preserve">Numero de docentes capacitados con nivel  B2 de inglés </t>
  </si>
  <si>
    <t>Docencia
Gestión del Talento Humano</t>
  </si>
  <si>
    <t>12 docentes están en nivel B2</t>
  </si>
  <si>
    <t>Aumentar el número de niveles de inglés dentro del pensum de los programas académicos</t>
  </si>
  <si>
    <t>Programas académicos con mayor número de niveles de inglés implementados</t>
  </si>
  <si>
    <t>Aumentar el número de niveles de inglés en los programas académicos de la Institución</t>
  </si>
  <si>
    <t>Número de programas con mayor número de niveles de inglés implementados</t>
  </si>
  <si>
    <t>La Facultad de Educación y Ciencias Humanas implementó el aumento de intensidad horaria presencial en sus 8 programas académicos</t>
  </si>
  <si>
    <t>Apoyar la estancia en países de habla inglesa para perfeccionamiento del idioma (6 meses)</t>
  </si>
  <si>
    <t>Número de estancias realizadas</t>
  </si>
  <si>
    <t>Gestionar la estancia académica a docentes de la Institución, en paises de habla inglesa para perfeccionamiento del idioma Inglés</t>
  </si>
  <si>
    <t xml:space="preserve">N° estancias academicas gestionadas para perfeccionamiento del idioma. </t>
  </si>
  <si>
    <t>3 estudiantes del programa de Licenciatura en Inglés se encuentran realizando estancia en USA</t>
  </si>
  <si>
    <t>Establecer convenios con instituciones internacionales</t>
  </si>
  <si>
    <t>Número de convenios internacionales vigentes</t>
  </si>
  <si>
    <t>Establecer y mantener  convenios con Instituciones internacionales</t>
  </si>
  <si>
    <t>Internacionalización
Gestión Legal</t>
  </si>
  <si>
    <t>Actualmente hay 57 convenios internacionales vigentes y 8 en trámite</t>
  </si>
  <si>
    <t>Fomentar la movilidad académica de docentes nacionales y extranjeros hacia la Institución</t>
  </si>
  <si>
    <t>Número de docentes nacionales y extranjeros en la Institución</t>
  </si>
  <si>
    <t>Internacionalización</t>
  </si>
  <si>
    <t>1 docente de la Universidad de Nantes y 1 docente de Mexico (Ingenieria Mecanica)</t>
  </si>
  <si>
    <t>Fomentar la movilidad académica de estudiantes nacionales y extranjeros hacia la Institución</t>
  </si>
  <si>
    <t>Número de estudiantes nacionales y extranjeros en la Institución</t>
  </si>
  <si>
    <t>5 estudiantes de Mexico y 1 de Chile</t>
  </si>
  <si>
    <t>Fomentar la movilidad académica de docentes de  la Institución hacia el extranjeros</t>
  </si>
  <si>
    <t>Número de docentes de la institución en el extranjero</t>
  </si>
  <si>
    <t>8 docentes han salido</t>
  </si>
  <si>
    <t>Fomentar la movilidad académica de estudiantes de  la Institución hacia el extranjeros</t>
  </si>
  <si>
    <t>Número de estudiantes de la institución en el extranjero</t>
  </si>
  <si>
    <t>Fomentar la movilidad académica de estudiantes de  la Institución hacia el extranjero</t>
  </si>
  <si>
    <t>10 estudiantes han salido</t>
  </si>
  <si>
    <t>CALIDAD, PERTINENCIA Y COBERTURA</t>
  </si>
  <si>
    <t>Acreditar los programas académicos de la Institución</t>
  </si>
  <si>
    <t>Número de programas académicos acreditados</t>
  </si>
  <si>
    <t>MVZ, Ingeniería de Alimentos e Ingeniería Agronómica</t>
  </si>
  <si>
    <t>Actualizar los contenidos programáticos del plan de estudio según las necesidades y tendencias del mercado y las políticas del gobierno nacional con la participación del sector productivo y egresados.</t>
  </si>
  <si>
    <t>Porcentaje de cursos actualizados</t>
  </si>
  <si>
    <t>Actualizar los contenidos programáticos de los planes de estudio de los Programas de la Institución</t>
  </si>
  <si>
    <t>Número de cursos actualizados</t>
  </si>
  <si>
    <t>El programa de Administración en Finanzas y Negocios Internacionales actualizó sus cursos</t>
  </si>
  <si>
    <t>Implementar el Plan de Contingencia producto de la visita de revisión de condiciones iniciales</t>
  </si>
  <si>
    <t>Porcentaje de ejecución del Plan de Contingencia</t>
  </si>
  <si>
    <t>Todos los procesos</t>
  </si>
  <si>
    <t>Realizar visitas promocionales a los colegios del Departamento de Córdoba, exponiendo la oferta académica institucional</t>
  </si>
  <si>
    <t>Número de visitas realizadas</t>
  </si>
  <si>
    <t>Realizar visitas promocionales a los colegios del Departamento de Córdoba, exponiendo la oferta académica de la Facultad</t>
  </si>
  <si>
    <t>División de Educación a Distancia ha realizado 5 visitas por parte de los dinamizadores</t>
  </si>
  <si>
    <t>Promocionar los programas académicos de la Institución a nivel regional, nacional e internacional a través de coloquios, seminarios y olimpiadas, vinculando a los colegios de la región</t>
  </si>
  <si>
    <t>Número de eventos realizados</t>
  </si>
  <si>
    <t>Gestionar la realización de coloquios, seminarios y olimpiadas, para promocionar los programas académicos a nivel regional, nacional e internacional  vinculando a los colegios de la región</t>
  </si>
  <si>
    <t xml:space="preserve">Número de actividades de Promoción del programa </t>
  </si>
  <si>
    <t>La Facultad de MVZ realizó Simposio de enfermedades emergentes</t>
  </si>
  <si>
    <t>Ofertar programas técnicos y tecnológicos pertinentes a las necesidades de la región</t>
  </si>
  <si>
    <t>Número de programas técnicos y tecnológicos ofertados</t>
  </si>
  <si>
    <t>Gestionar la oferta de un programa tecnológico desde el departamento de Salud Pública</t>
  </si>
  <si>
    <t>N° de programas tecnológicos ofertados desde el Depto de Salud Pública</t>
  </si>
  <si>
    <t>ELIMINAR LA ACTIVIDAD REFERENTE A LA FACULTAD DE CIENCIAS DE LA SALUD</t>
  </si>
  <si>
    <t>Abrir nuevas maestrías y doctorados</t>
  </si>
  <si>
    <t>Número de nuevas maestrías y doctorados ofertados</t>
  </si>
  <si>
    <t>Gestionar la creación de  programas de Maestría y/o doctorado.</t>
  </si>
  <si>
    <t>Número de programas de maestría y/o doctorado creados</t>
  </si>
  <si>
    <t>Se recibió el Registro Calificado del Programa de Maestría en Ciencias Sociales</t>
  </si>
  <si>
    <t>Gestionar convenios  con instituciones de educación superior acreditadas en alta calidad, con miras a ofertar postgrados en la institución</t>
  </si>
  <si>
    <t>Número de convenios</t>
  </si>
  <si>
    <t>Gestionar convenios  con instituciones de educación superior acreditadas en alta calidad, con miras a ofertar postgrados para la Facultad</t>
  </si>
  <si>
    <t>Número de convenios gestionados</t>
  </si>
  <si>
    <t>Docencia
Gestión Legal</t>
  </si>
  <si>
    <t>Implementar el uso de las plataformas virtuales institucionales para fortalecer los procesos académicos en los Programas académicos de la institución</t>
  </si>
  <si>
    <t>Número de cursos con actividades  disponibles en plataforma</t>
  </si>
  <si>
    <t xml:space="preserve">Gestionar la inclusion de  cursos en la plataforma virtual </t>
  </si>
  <si>
    <t>N° de cursos por programa incluidos en la plataforma virtual de la Universidad</t>
  </si>
  <si>
    <t>Actualmente hay 150 cursos con contenidos completos en la plataforma virtual Moodle, pertenecientes a los programas de Administración en Finanzas y Negocios Internacionales, Administración en Salud, Ingeniería de Sistemas, Licenciatura en Ciencias NAturales, Ingeniería Agrícola, Licenciatura en Inglés</t>
  </si>
  <si>
    <t>Contar con un laboratorio de alto procesamiento para los programas académicos y centros de investigación</t>
  </si>
  <si>
    <t>Proyecto implementado</t>
  </si>
  <si>
    <t>Esta actividad no se ejecutará</t>
  </si>
  <si>
    <t>Docencia
Investigación
Gestión del Desarrollo Tecnológico</t>
  </si>
  <si>
    <t>Se definieron las necesidades y se contactaron dos proveedores</t>
  </si>
  <si>
    <t>Incentivar la producción de contenidos digitales y el desarrollo de objetos de aprendizaje, brindando soporte en diseño, pedagogías y reconociendo el desarrollo de proyectos innovadores.</t>
  </si>
  <si>
    <t>Número de objetos de aprendizaje desarrollados</t>
  </si>
  <si>
    <t>Desarrollar objetos virtuales de aprendizaje como soporte pedagógico</t>
  </si>
  <si>
    <t>Docencia
Gestión del Desarrollo Tecnológico</t>
  </si>
  <si>
    <t>Se han desarrollado 7 objetos de aprendizaje por parte de CINTIA. La Facultad de Educación ha realizado más de 3</t>
  </si>
  <si>
    <t>Fomentar la generación de líneas de investigación en TIC</t>
  </si>
  <si>
    <t>Líneas de investigación generadas</t>
  </si>
  <si>
    <t>Actividad ejecutada en 2016</t>
  </si>
  <si>
    <t>Investigación</t>
  </si>
  <si>
    <t>Establecer   convenios y alianzas con otras instituciones relacionadas con el uso de TIC.</t>
  </si>
  <si>
    <t>Número de convenios establecidos</t>
  </si>
  <si>
    <t>Docencia
Gestión del Desarrollo Tecnológico
Gestión Legal</t>
  </si>
  <si>
    <t>RENATA
ViveLab Lorica</t>
  </si>
  <si>
    <t>DOCENCIA</t>
  </si>
  <si>
    <t>Asignar  espacios dentro del horario  de cada programa académico para desarrollar talleres formativos y preventivos en salud.</t>
  </si>
  <si>
    <t>Números de talleres formativos y preventivos realizados</t>
  </si>
  <si>
    <t>CICLO DE TALLERES DE PREVENCIÓN CONTRA LAS INFECCIONES DE TRANSMISIÓN SEXUAL,  DE PLANIFICACIÓN FAMILIAR, SALUD MENTAL,  ESTILOS DE VIDA SALUDABLE, PREVENCIÓN SALUD VISUAL, AUDITIVA, SALUD ORAL</t>
  </si>
  <si>
    <t>Numero de Talleres Formativos y Preventivos Realizados</t>
  </si>
  <si>
    <t>Bienestar Institucional</t>
  </si>
  <si>
    <t>Se han realizado 12 jornadas de talleres en los campus de Montelibano, berastegui, Lorica, Facultad de Ciencias Básicas, Facultad de Ingenierías y Facultad de Ciencias de la Salud</t>
  </si>
  <si>
    <t>Dar continuidad al proceso de cualificación y capacitación docente a nivel de maestrías, doctorados, postdoctorados, pasantías y cursos cortoS</t>
  </si>
  <si>
    <t>Número de comisiones de estudios de maestrías o doctorados, aprobadas</t>
  </si>
  <si>
    <t>Gestionar las comisiones de estudio de docentes de la Institución, a nivel de maestría y/o doctorado</t>
  </si>
  <si>
    <t>N° de comisiones de estudio de docentes aprobadas</t>
  </si>
  <si>
    <t>Ana Marí Sagre de Licenciatura en Inglés
Jaime Álvarez de MVZ</t>
  </si>
  <si>
    <t>Gestionar pasantías para los docentes de la Institución</t>
  </si>
  <si>
    <t>Número de pasantías aprobadas</t>
  </si>
  <si>
    <t>Gestionar pasantías y cursos cortos a docentes de la Institución</t>
  </si>
  <si>
    <t>Número de pasantías y cursos cortos aprobados</t>
  </si>
  <si>
    <t>Abraham Arenas de Facultad de Ciencias Básicas</t>
  </si>
  <si>
    <t>Vincular docentes de planta con título de doctorado o maestría</t>
  </si>
  <si>
    <t>Número de docentes vinculados</t>
  </si>
  <si>
    <t>Gestionar la vinculación de docentes de planta para segundo semestre 2017</t>
  </si>
  <si>
    <t>Número de docentes de planta vinculados</t>
  </si>
  <si>
    <t>Capacitar a los docentes y funcionarios en TIC</t>
  </si>
  <si>
    <t>Número de docentes y funcionarios capacitados en TIC</t>
  </si>
  <si>
    <t>Gestionar la capacitación de docentes y funcionarios en el uso de las TIC</t>
  </si>
  <si>
    <t>N° de docentes y funcionarios capacitados en TICS</t>
  </si>
  <si>
    <t>Se han capacitado 13 funcionarios y 70 docentes</t>
  </si>
  <si>
    <t>Implementar el uso de las plataformas virtuales institucionales en todas las modalidades de formación</t>
  </si>
  <si>
    <t>Número de programas académicos que implementan el uso de las plataformas virtuales</t>
  </si>
  <si>
    <t>Programas que hasta el momento han venido utilizando la plataforma CAMPUS VIRTUAL - PREGRADO:
Lic. en Ciencias Naturales y Educación Ambiental, Administración en Finanzas y Negocios Internacionales, Administración en Salud, Ingeniería de Sistemas, Ingeniería Industrial, Ingeniería Agronomica, Estadística, Lic. en Educación Física, Recreación y Deporte, Lic. en Educación Básica con énfasis en Humanidades - Ingles, Geogrfía, Biología, Medicina Veterinaría y Zootecnia, Bacteriología.</t>
  </si>
  <si>
    <t>Aumentar el número de Bases de Datos actuales con el fin de ampliar las herramientas educativas disponibles para toda la Institución y renovar la licencia de funcionamiento de las Bases de Datos Vigentes</t>
  </si>
  <si>
    <t>Número de bases de datos adquiridas por la Institución</t>
  </si>
  <si>
    <t xml:space="preserve">Gestionar la adquisición de nuevas bases de datos especializadas para los diferentes programas de la Universidad.                               </t>
  </si>
  <si>
    <t>Número de bases de datos adquiridas</t>
  </si>
  <si>
    <t>Docencia
Gestión de Bibliotecas</t>
  </si>
  <si>
    <t>Se solicitó la adquisición de 8 bases de datos nuevas: Jstor, Reference, Listening, Classical Performance, Classical Scores, Música and Dance Online, Education in Video Volumen 1 y 2, Sports Medicine Volumen 1 y 2</t>
  </si>
  <si>
    <t xml:space="preserve"> Gestionar la renovación de las  licencias de las bases de datos adquiridas por la Universidad</t>
  </si>
  <si>
    <t>Número de base de datos renovadas</t>
  </si>
  <si>
    <t>Se solicitó la renovación 5 bases de datos: Itech, ElSevier, Ambientalex, Leyex.Info y Elibro. A la fecha se aprobaron 3</t>
  </si>
  <si>
    <t>Capacitar a los estudiantes, docentes, administrativos y demás, en el uso de las Bases de Datos, para lograr un mejor aprovechamiento de las mismas</t>
  </si>
  <si>
    <t>Número de estudiantes, docentes y administrativos capacitados</t>
  </si>
  <si>
    <t>Realizar 4 campañas de capacitación en bases de datos para todos los miembros de la comunidad universitaria</t>
  </si>
  <si>
    <t>campañas realizadas</t>
  </si>
  <si>
    <t>Se espera realizar la primera campaña a finales de Abril. Sin embargo, se han atendido 10 solicitudes por parte de departamentos académicos para capacitar a sus estudiantes en el uso de base de datos. A la fecha se han capacitado más de 200 estudiantes.</t>
  </si>
  <si>
    <t>Renovación de equipos de cómputo, audiovisuales y de comunicaciones según las necesidades identificadas</t>
  </si>
  <si>
    <t>Número de computadores adquiridos</t>
  </si>
  <si>
    <t>Realizar el levantamiento de las necesidades y presentar la proyección y estudio de la renovación tecnológica 2017, para su aprobación y trámite en La Unidad de Planeación y desarrrollo</t>
  </si>
  <si>
    <t>número de proyetos presentados</t>
  </si>
  <si>
    <t>Se deben levantar y consolidar las necesidades</t>
  </si>
  <si>
    <t>Renovar licencias de software</t>
  </si>
  <si>
    <t>Número de licencias de software vigentes</t>
  </si>
  <si>
    <t xml:space="preserve">Estudiar y gestionar la viabildad de los softwarey/o licencias solicitados por las dependencias académicas y emitir concepto técnico. </t>
  </si>
  <si>
    <t>Numero de conceptos técnicos realizados</t>
  </si>
  <si>
    <t>Se dio concepto ténico para 5 renovaciones, las cuales han sido aprobadas</t>
  </si>
  <si>
    <t>Implementar un sistema de obtención de certificaciones académicas en línea</t>
  </si>
  <si>
    <t>Aplicativo de certificaciones académicas en línea implementado</t>
  </si>
  <si>
    <t xml:space="preserve">Responder las solicitudes de acceso a la información en los términos establecidos en la Ley y garantizar una adecuada gestión de las solicitudes de información siguiendo los lineamientos del Programa Nacional de Servicio al Ciudadano </t>
  </si>
  <si>
    <t>Número de sistemas de obtención de certificaciones académicas en línea adquiridos</t>
  </si>
  <si>
    <t>Gestión de Registro y Admisiones</t>
  </si>
  <si>
    <t>Se contrató la implementación del aplicativo. Se encuentra en proceso de ajuste con el aplicativo financiero</t>
  </si>
  <si>
    <t>Capacitar a los docentes y funcionarios en el  uso de equipos y software de laboratorio</t>
  </si>
  <si>
    <t>Número de docentes y funcionarios capacitados</t>
  </si>
  <si>
    <t>Se realizó una capacitación en ISO 17025 para 57 personas</t>
  </si>
  <si>
    <t>Revisar y actualizar los modelos pedagógicos de los programas académicos</t>
  </si>
  <si>
    <t>Número de programas académicos con modelos pedagógicos revisados y actualizados</t>
  </si>
  <si>
    <t xml:space="preserve">Revisar y actualizar los modelos pedagógicos de los programas académicos </t>
  </si>
  <si>
    <t>EDUCACION: 8
SALUD: Bacteriología</t>
  </si>
  <si>
    <t>Realizar revisiones de currículos académicos</t>
  </si>
  <si>
    <t>Número de programas académicos con currículos revisados</t>
  </si>
  <si>
    <t>Realizar revisiones de currículos académicos de los Programas de la Institución</t>
  </si>
  <si>
    <t>13 programas han revisado sus currículos</t>
  </si>
  <si>
    <t>Participar de redes académicas y científicas de carácter nacional e internacional</t>
  </si>
  <si>
    <t>Número de redes académicas y científicas a las que están vinculados los programas académicos</t>
  </si>
  <si>
    <t>Docencia
Investigación
Internacionalización</t>
  </si>
  <si>
    <t>Los docentes de la Universidad participan de un total de 45 redes</t>
  </si>
  <si>
    <t>Realizar el proceso de autoevaluación en los programas académicos</t>
  </si>
  <si>
    <t>Número de procesos de autoevaluación realizados</t>
  </si>
  <si>
    <t>Realizar proceso de Autoevaluación de los Programas Académicos de la Universidad de Córdoba</t>
  </si>
  <si>
    <t>Número de procesos de  Autoevaluación realizados</t>
  </si>
  <si>
    <t>El programa de MVZ terminó su proceso de autoevaluación en 2017</t>
  </si>
  <si>
    <t>Divulgar PEP, el documento maestro registro calificado y los resultados de autoevaluaciones de los programas académicos</t>
  </si>
  <si>
    <t>Documentos publicados</t>
  </si>
  <si>
    <t>Vicerrectoría Académica solicitará la publicación de los PEP</t>
  </si>
  <si>
    <t>FORTALECIMIENTO DE LA INTERACCIÓN ENTRE: INVESTIGACIÓN, TECNOLOGÍA Y SOCIEDAD</t>
  </si>
  <si>
    <t>Abrir convocatorias internas para la ejecución de proyectos de investigación</t>
  </si>
  <si>
    <t>Número de proyectos de investigación financiados mediante convocatoria interna</t>
  </si>
  <si>
    <t>Número de proyectos presentados</t>
  </si>
  <si>
    <t>Se espera dar continuidad al Programa de Fortalecimiento de Grupos de Investigación y abrir Convocatoria para Semilleros de Investigación</t>
  </si>
  <si>
    <t>Participar en convocatorias  externas para la financiación y ejecución de proyectos de investigación</t>
  </si>
  <si>
    <t>Número de proyectos de investigación financiados mediante convocatoria externa</t>
  </si>
  <si>
    <t>Participar en convocatorias de investigación con financiación externa</t>
  </si>
  <si>
    <t>Aún no se han abierto las convocatorias externas de investigación. Actualmente se está financiando 1 proyecto</t>
  </si>
  <si>
    <t>Adquirir equipos de laboratorios de investigación</t>
  </si>
  <si>
    <t>Número de equipos de laboratorio adquiridos</t>
  </si>
  <si>
    <t>Planeación Institucional</t>
  </si>
  <si>
    <t>Construir y adecuar laboratorios para las actividades de investigación y academia</t>
  </si>
  <si>
    <t>Número de laboratorios construidos o adecuados</t>
  </si>
  <si>
    <t>Se remodeló el Laboratorio de Fisiología, Campus Berastegui
Se proyecta iniciar la construcción del Edificio de Laboratorios de Ciencias Básicas, el cual contará con 16 laboratorios.
El Quirófano de Grandes Animales se encuentra en etapa de contratación</t>
  </si>
  <si>
    <t>Aprobar la creación de la Vicerrectoría de Investigación dentro de la estructura orgánica de la Universidad.</t>
  </si>
  <si>
    <t>Documento firmado donde se aprueba la creación de la Vicerrectoría de Investigación.</t>
  </si>
  <si>
    <t>Investigación
Gestión Legal</t>
  </si>
  <si>
    <t>Realizar investigación en temas relacionados con el Bienestar Institucional</t>
  </si>
  <si>
    <t>Porcentaje de avance en un proyecto de investigación</t>
  </si>
  <si>
    <t>Investigaciones en temas relacionados con el Bienestar Institucional</t>
  </si>
  <si>
    <t>Porcentaje de Avance en un Proyecto de investigación</t>
  </si>
  <si>
    <t>Salud Mental y Drogas en los estudiantes de la Universidad de Córdoba</t>
  </si>
  <si>
    <t>Creación de institutos de investigación Institucionales</t>
  </si>
  <si>
    <t>Número de institutos de investigación creados</t>
  </si>
  <si>
    <t>Creación del Instituto de Investigaciones en Ciencias pecuarias del Trópico (ICIPET)</t>
  </si>
  <si>
    <t>Instituto de investigaciones en Ciencias pecuarias del trópico Para el Caribe Colombiano Creado</t>
  </si>
  <si>
    <t>Se espera la creación del Instituto</t>
  </si>
  <si>
    <t>Fomentar la publicación de artículos científicos en revistas indexadas</t>
  </si>
  <si>
    <t>Número de artículos científicos publicados en revistas indexadas</t>
  </si>
  <si>
    <t>Publicar en revistas cientificas indexadas</t>
  </si>
  <si>
    <t>Número de artículos sometidos</t>
  </si>
  <si>
    <t>A la fecha se han publicado 115 artículos en revistas indexadas. Fuente: CIARP</t>
  </si>
  <si>
    <t>Impulsar la consolidación  de revistas científicas con fines de indexación</t>
  </si>
  <si>
    <t>Número de revistas científicas  indexadas</t>
  </si>
  <si>
    <t>Actualmente se cuenta con 3 revistas indexadas: Revista MVZ, Temas Agrarios y Revista Ingeniería e Innovación</t>
  </si>
  <si>
    <t>Publicar libros resultado de la investigaciones docentes y de los semilleros de investigación</t>
  </si>
  <si>
    <t>Número de libros publicados</t>
  </si>
  <si>
    <t>Número de libros en imprensa para publicación sobre tecnología de cultivo biofloc</t>
  </si>
  <si>
    <t>A la fecha se han publicado 9 libros. Fuente: CIARP</t>
  </si>
  <si>
    <t>Publicar capítulos de libros resultado de la investigaciones docentes y de los semilleros de investigación</t>
  </si>
  <si>
    <t>Número de capítulos de libros publicados</t>
  </si>
  <si>
    <t>Número de capitulos de libros publicados resultados de investigaciones de docentes y de semilleros</t>
  </si>
  <si>
    <t>A la fecha se han publicado 4 capítulos de libros. Fuente: CIARP</t>
  </si>
  <si>
    <t>Publicar textos on line resultado de las investigaciones docentes y de los semilleros de investigación</t>
  </si>
  <si>
    <t>Número de textos publicados en la WEB Institucional</t>
  </si>
  <si>
    <t xml:space="preserve">Gestionar la publicación de textos en medios electrónicos </t>
  </si>
  <si>
    <t>Libros publicados</t>
  </si>
  <si>
    <t>Gestión de Bibliotecas</t>
  </si>
  <si>
    <t>El repositorio documental se encuentra en construcción</t>
  </si>
  <si>
    <t>Mantener y consolidar los grupos de investigación institucionales</t>
  </si>
  <si>
    <t>Número de grupos de investigación reconocidos y escalafonados por Colciencias.</t>
  </si>
  <si>
    <t>Mantener y consolidar los grupos de investigación ide la Facultad</t>
  </si>
  <si>
    <t>Actualmente la Institución cuenta con 42 grupos de investigación clasificados por Colciencias</t>
  </si>
  <si>
    <t>Participar con ponencias en eventos científicos nacionales e internacionales</t>
  </si>
  <si>
    <t>Número de ponencias presentadas en eventos científicos</t>
  </si>
  <si>
    <t>Presentar ponencia en congresos nacionales y/o internacionales</t>
  </si>
  <si>
    <t>Número de ponencias presentadas en congresos nacionales y/o internacionales</t>
  </si>
  <si>
    <t xml:space="preserve">Se han realizado 10 ponencias por parte de docentes </t>
  </si>
  <si>
    <t>Apoyar mediante cofinanciación la participación en las convocatorias de jóvenes investigadores.</t>
  </si>
  <si>
    <t>Número de estudiantes beneficiados por el programa de jóvenes investigadores.</t>
  </si>
  <si>
    <t>Seleccionar estudiantes y/o egresados al programa de jovenes investigadores</t>
  </si>
  <si>
    <t>Número de jovenes investigadores sometidos al programa de Colciencias</t>
  </si>
  <si>
    <t>Las convocatorias de Jóvenes Investigadores aún no se han abierto</t>
  </si>
  <si>
    <t>Consolidar los semilleros de investigación institucionales</t>
  </si>
  <si>
    <t>Número de trabajos de investigación terminados por semilleros de investigación institucionales</t>
  </si>
  <si>
    <t>Investigación terminadas de semilleros de investigación</t>
  </si>
  <si>
    <t>Número de trabajos terminados de semilleros de investigación</t>
  </si>
  <si>
    <t>Se han terminado 28 trabajos de investigación por parte de los semilleros</t>
  </si>
  <si>
    <t>Aumentar la participación de los semilleros en eventos académicos nacionales e internacionales</t>
  </si>
  <si>
    <t>Número de participación con trabajos de investigación terminados en eventos científicos por parte de semilleros de investigación</t>
  </si>
  <si>
    <t>Participación en eventos de semilleros de investigación</t>
  </si>
  <si>
    <t>Número de trabajos terminados presentados en eventos de semilleros de investigación</t>
  </si>
  <si>
    <t>Se han registrado 28 participaciones en eventos científicos por parte de los semilleros</t>
  </si>
  <si>
    <t>Vincular más estudiantes a los semilleros de investigación institucionales</t>
  </si>
  <si>
    <t>Número de estudiantes vinculados a semilleros</t>
  </si>
  <si>
    <t>Vincular estudiantes a semilleros de investigación</t>
  </si>
  <si>
    <t>Número de estudiantes vinculados a semilleros de investigación</t>
  </si>
  <si>
    <t>Actualmente hay 291 estudiantes vinculados a semilleros de investigación</t>
  </si>
  <si>
    <t>Realizar eventos científicos de carácter nacional e internacional con presencia de investigadores distinguidos</t>
  </si>
  <si>
    <t>Número de eventos científicos realizados</t>
  </si>
  <si>
    <t>A la fecha se han realizado eventos científicos en los programas de Ingeniería Ambiental, Derecho, MVZ, Bacteriología, Facultad de Educación. Además, se realizó un evento de Internacionalización de la Investigación por parte de la Vicerrectoría de Investigación y Extensión y el Encuentro Institucional de Semilleros de INvestigación</t>
  </si>
  <si>
    <t>Impulsar la participación de docentes en redes para facilitar la movilidad de docentes e investigadores</t>
  </si>
  <si>
    <t>Número de docentes participando en redes de movilidad</t>
  </si>
  <si>
    <t>Los docentes de la universidad participan de 45 redes académicas</t>
  </si>
  <si>
    <t>RELACIÓN: ACADEMIA-SOCIEDAD-SECTOR PRODUCTIVO</t>
  </si>
  <si>
    <t>Establecer convenios con los colegios del Departamento de Córdoba para el desarrollo de actividades de extensión</t>
  </si>
  <si>
    <t>Número de convenios establecidos con colegios del departamento</t>
  </si>
  <si>
    <t>Gestionar Convenios interinstitucionales para extender el Centro de Idiomas en otros Municipios del departamento de Córdoba.</t>
  </si>
  <si>
    <t>Número de Programas de Formación Académica en Inglés en la Secretaría de Educación Depatamental y Registro de los mísmos en  seis municipios del Departamento de Córdoba.</t>
  </si>
  <si>
    <t>Extensión
Gestión Legal</t>
  </si>
  <si>
    <t>El Centro de Idiomas cuenta con 4 convenios vigentes. Se encuentran 2 en gestión</t>
  </si>
  <si>
    <t>Generar publicaciones en los diferentes medios de comunicación  sobre el quehacer institucional</t>
  </si>
  <si>
    <t>Número de publicaciones generadas en medios de comunicación sobre el quehacer institucional</t>
  </si>
  <si>
    <t>Número de publicaciones generadas/número de publicaciones programadas</t>
  </si>
  <si>
    <t>103 publicaciones</t>
  </si>
  <si>
    <t>formular e implementar política institucional de comunicación e información</t>
  </si>
  <si>
    <t>Política de comunicación formulada e implementada</t>
  </si>
  <si>
    <t>Implementar el circuito cerrado de televisión</t>
  </si>
  <si>
    <t>Circuito cerrado de televisión implementado</t>
  </si>
  <si>
    <t>Realizar diagnóstico sobre los requerimientos del sector productivo con respecto al perfil del egresado</t>
  </si>
  <si>
    <t>Número de diagnósticos realizadas</t>
  </si>
  <si>
    <t xml:space="preserve">Gestionar la realización de un diagnóstico sobre los requerimientos del sector productivo respecto al perfil de los graduados </t>
  </si>
  <si>
    <t>Número de diagnósticos realizados</t>
  </si>
  <si>
    <t>Extensión</t>
  </si>
  <si>
    <t>Se piensa trabajar en conjunto con la Cámara de Comercio o recopilar la información referente a cada programa académico</t>
  </si>
  <si>
    <t>Organizar la Feria Empresarial Institucional</t>
  </si>
  <si>
    <t>Feria Empresarial Institucional realizada</t>
  </si>
  <si>
    <t>Feria Emprendimiento Unicordoba 2016</t>
  </si>
  <si>
    <t>Se realizará en el mes de Octubre</t>
  </si>
  <si>
    <t>Establecer convenios  con entidades vinculadas  al desarrollo de la extensión.</t>
  </si>
  <si>
    <t>Número de convenios de extensión establecidos</t>
  </si>
  <si>
    <t>Gestionar la suscripción de nuevos convenios y/o contratos con empresas publicas y privadas, para el  desarrollo de la extensión</t>
  </si>
  <si>
    <t>Actualmente se han suscrito 5 convenios: 3 con URRÁ, 1 con el Instituto Alexander Von Humboldt y 1 con CorpoMojana</t>
  </si>
  <si>
    <t>Ofertar diplomados y cursos cortos</t>
  </si>
  <si>
    <t>Número de diplomados y cursos cortos ofertados</t>
  </si>
  <si>
    <t>Ofertar  cursos y/o diplomados acordes a la demanda del entorno</t>
  </si>
  <si>
    <t>Extensión
Docencia</t>
  </si>
  <si>
    <t>44 cursos y diplomados</t>
  </si>
  <si>
    <t>Dar vida jurídica y asignar presupuesto al Centro de Estudios Sociales y Derechos Humanos para el desarrollo de labores de investigación y extensión, en el marco del postconflicto</t>
  </si>
  <si>
    <t>Acuerdo del Consejo Superior que da vida jurídica al Centro</t>
  </si>
  <si>
    <t>Docencia 
Departamento de Ciencias Sociales
Departamento de Psicopedagogía
Facultad de Educación y Ciencias Humanas
Gestión Legal</t>
  </si>
  <si>
    <t>Falta acuerdo del CSU</t>
  </si>
  <si>
    <t>Abrir convocatorias internas para la ejecución de proyectos de extensión que beneficien a las comunidades menos favorecidas</t>
  </si>
  <si>
    <t>Número de proyectos de extensión financiados mediante convocatoria interna</t>
  </si>
  <si>
    <t>La convocatoria se abrió por un valor de $120.000.000 y los proyectos están en evaluación</t>
  </si>
  <si>
    <t>Participar en convocatorias  externas para la financiación y ejecución de proyectos de extensión</t>
  </si>
  <si>
    <t>Número de proyectos de extensión financiados mediante convocatoria externa</t>
  </si>
  <si>
    <t>Número de convenios de extensión mediante financiación externa</t>
  </si>
  <si>
    <t>Se están ejecutando 5 proyectos de extensión</t>
  </si>
  <si>
    <t>Realizar encuentros de egresados</t>
  </si>
  <si>
    <t>Número de encuentros de egresados realizados</t>
  </si>
  <si>
    <t xml:space="preserve">Promover la realización del encuentro institucional de graduados de pregrado y postgrado </t>
  </si>
  <si>
    <t>El 19 de Mayo se realizará el encuentro de egresados del programa de Acuicultura. 
Se definirá la fecha para realizar el Encuentro Institucional de Egresados</t>
  </si>
  <si>
    <t>Vigilar y monitorear el desempeño laboral de los egresados de la Institución, mediante la constante actualización del Observatorio Laboral</t>
  </si>
  <si>
    <t>Observatorio laboral actualizado</t>
  </si>
  <si>
    <t>Actualizar la base de datos de los graduados de la institucion y enviarla a la Unidad de Planeación y Desarrollo para su respectivo reporte al SNIES, con la finalidad de mantener la información actualizada en el observatorio laboral y monitorear el desempeño laboral de los egresados de la Institución</t>
  </si>
  <si>
    <t>Numero de actualizaciones de la base de datos de graduados realizadas en el año para su reporte al SNIES</t>
  </si>
  <si>
    <t>Se envió el pimer reporte de graduados a la Unidad de Planeación y Desarrollo</t>
  </si>
  <si>
    <t>Realizar Estudio de Impacto de egresados</t>
  </si>
  <si>
    <t>Informe Estudio Realizado</t>
  </si>
  <si>
    <t>Gestionar la realización de un Estudio de impacto laboral de los graduados</t>
  </si>
  <si>
    <t>Realizar charlas periódicas sobre emprendimiento para la motivación continua del estudiante en este campo</t>
  </si>
  <si>
    <t>Numero de charlas sobre emprendimiento al semestre</t>
  </si>
  <si>
    <t>Programar y desarrollar Charlas y Talleres en el area de Emprendimiento</t>
  </si>
  <si>
    <t>Numero de Charlas y Talleres Realizaos</t>
  </si>
  <si>
    <t>Docencia
Extensión</t>
  </si>
  <si>
    <t>A la fecha se han realizado charlas con los programas de Enfermería, Ingeniería Mecánica, Administración en Finanzas, Geografía y con el grupo de Líderes Institucional</t>
  </si>
  <si>
    <t>Aprobar e implementar una política institucional de emprendimiento</t>
  </si>
  <si>
    <t>Política de emprendimiento aprobada</t>
  </si>
  <si>
    <t>Elaborar  y presentar la Politica de Emprendimiento</t>
  </si>
  <si>
    <t>Politicas presentada</t>
  </si>
  <si>
    <t>Política institucionalizada por ley</t>
  </si>
  <si>
    <t>BIENESTAR INSTITUCIONAL</t>
  </si>
  <si>
    <t>Gestionar recursos económicos con las alcaldías para descargar el presupuesto de bienestar en cuento a almuerzos subsidiados y mejores ICFES.</t>
  </si>
  <si>
    <t>Acuerdos o convenios firmados</t>
  </si>
  <si>
    <t>Elaborar y sustentar las propuestas a presentar ante los entes territoriales</t>
  </si>
  <si>
    <t>Número de convenio elaborados</t>
  </si>
  <si>
    <t>Rectoría
Vicerrectoría Administrativa
Bienestar Institucional
Gestión Legal</t>
  </si>
  <si>
    <t>Se realizó la gestión ante la Gobernación del departamento de Córdoba, a través de la cual se logró el compromiso por parte del gobernador Dr. Edwin Besaile Fayad. Se está a la espera del convenio.</t>
  </si>
  <si>
    <t>Mejorar y aumentar la cobertura de los programas de almuerzos subsidiados, becas trabajo, mejores ICFES y préstamos estudiantiles que ejecuta el área de promoción social.</t>
  </si>
  <si>
    <t>Número de estudiantes beneficiados</t>
  </si>
  <si>
    <t>Coordinación, Supervisión y Control del Servicio de Almuerzos Subsidiados Suministrado a los Estudiantes de la Universidad de Córdoba</t>
  </si>
  <si>
    <t>2080 diarios de lunes a viernes</t>
  </si>
  <si>
    <t>Numero de Almuerzos Subsidiados Suministrados</t>
  </si>
  <si>
    <t>De Lunes a Viernes se entregan 800 almuerzos en la cafetería Central, 500 en la cafetería de Berástegui, 750 en la Cafetería Salud y 30 en Lorica
Los sábados se entregan 250 almuerzos en la cafetería Central, 300 en la cafetería Salud, 350 en Berastegui y 25 en Lorica</t>
  </si>
  <si>
    <t>Convocatoria, Selección y Aprobación de Prestamos Estudiantiles e Ingreso a Powercampus</t>
  </si>
  <si>
    <t>Se realizó la convocatoria para 2017-1 entre Diciembre y Enero de 2016</t>
  </si>
  <si>
    <t>Convocatoria, Estudio y Selección de Oportunidades Laborales y Solicitud de Legalización Mediante Resolución Rectoral</t>
  </si>
  <si>
    <t>Se espera realizar la convocatoria en Noviembre de 2017</t>
  </si>
  <si>
    <t>Desarrollar el programa de Mejores SABER 11 (Transporte, fotocopia)</t>
  </si>
  <si>
    <t>Se escogieron los beneficiados para 2017-1</t>
  </si>
  <si>
    <t>Desarrollar el programa de apoyo a la expresión artística y cultural, dirigido a la comunidad universitaria a través de la realización de actividades recreativas, formativas y de representación institucional.</t>
  </si>
  <si>
    <t>Número de participantes en la comunidad universitaria</t>
  </si>
  <si>
    <t xml:space="preserve">PARTICIPACIÓN EN LAS DIFERENTES PROGRAMACIONES CULTURALES REGIONALES Y NACIONALES. PARTICIPAR EN LAS CONVOCATORIAS  ASCUN, </t>
  </si>
  <si>
    <t>Número de participaciones registradas</t>
  </si>
  <si>
    <t>A la fecha no se han abierto las convocatorias culturales de ASCUN.
Sin embargo 190 docentes y funcionarios participaron del Festival de la Cumbiamba 2017, en Cereté</t>
  </si>
  <si>
    <t>Desarrollar actividades preventivas para mejorar la salud física y mental de los estudiantes de los programas presenciales y a distancia</t>
  </si>
  <si>
    <t>Número de estudiantes beneficiados por los programas</t>
  </si>
  <si>
    <t>ACTIVIDADES DE PREVENCIÓN CONTRA LAS ITS, TAMIZAJE DE VIH, ENTREGA DE PRESERVATIVOS, PLANIFICACIÓN FAMILIAR, CONSULTA PERSONALIZADA , SALUD MENTAL, ESTILOS DE VIDA SALUDABLE, SALUD VISUAL Y SALUD ORAL</t>
  </si>
  <si>
    <t>% DE COBERTURA
%DE CUMPLIMIENTO
% DE SATISFACCIÓN DEL USUARIO</t>
  </si>
  <si>
    <t>SANARTE S.A.S. se encuentra realizando talleres en los diferentes campus</t>
  </si>
  <si>
    <t>Desarrollar el Programa de Atención en Salud, mediante el establecimiento de convenios con entidades externas para la prestación de los servicios que la Institución no presta directamente.</t>
  </si>
  <si>
    <t>PROGRAMA DE ATENCIÓN EN SALUD - ATENCIÓN MÉDICA, ODONTOLÓGICA, PRIMEROS AUXILIOS DE EMERGENCIA y EXÁMENES DE INGRESO</t>
  </si>
  <si>
    <t xml:space="preserve">15% 
100%
80% </t>
  </si>
  <si>
    <t>Bienestar Institucional
Gestión Legal</t>
  </si>
  <si>
    <t xml:space="preserve">Se establecieron: acuerdo de voluntades con la UAES y contrato con SANARTE S.A.S. </t>
  </si>
  <si>
    <t>Sensibilizar  a  través de jornadas y expresiones artísticas a la población universitaria en valores institucionales y de convivencia  ciudadana.</t>
  </si>
  <si>
    <t>Número de actividades ejecutadas</t>
  </si>
  <si>
    <t>Jornadas de Sensibilización Artísticas a la Comunidad Universitaria para la Promoción de Valores Institucionales (Programa Radial, Campañas Promocionales)</t>
  </si>
  <si>
    <t>Numero de Actividades Ejecutadas</t>
  </si>
  <si>
    <t>Se han realizado 14 emisiones del Programa Radial Magazín Cultural</t>
  </si>
  <si>
    <t>Promover programas formativos y de integraciones con los servidores públicos para favorecer el clima laboral.</t>
  </si>
  <si>
    <t>Número de servidores públicos beneficiados</t>
  </si>
  <si>
    <t>Capacitación a docentes de la Universidad de Córdoba, en temas que favorezcan el sentido de pertenencia, las buenas relaciones laborales y el clima laboral</t>
  </si>
  <si>
    <t>Numero de Docentes beneficiados</t>
  </si>
  <si>
    <t>Realizar Actividades Formativas y de Integración con la Comunidad Estudiantil</t>
  </si>
  <si>
    <t>Numero de Estudiantes Beneficiados</t>
  </si>
  <si>
    <t>ACTIVIDADES DE FORMATIVAS Y DE INTEGRACIÓN CON LA COMUNIDAD ESTUDIANTIL</t>
  </si>
  <si>
    <t>513 estudiantes han participado de talleres formativos</t>
  </si>
  <si>
    <t>INDUCCIÓN</t>
  </si>
  <si>
    <t>2 PROCESOS DE INDUCCIÓN AL AÑO</t>
  </si>
  <si>
    <t>Número de Inducciones realizadas</t>
  </si>
  <si>
    <t>Se realizó Inducción en el mes de Enero</t>
  </si>
  <si>
    <t>Exaltación al Merito</t>
  </si>
  <si>
    <t>1 AL AÑO</t>
  </si>
  <si>
    <t>Número de actos de exaltación realizados</t>
  </si>
  <si>
    <t>Se realizará en el segundo semestre de 2017</t>
  </si>
  <si>
    <t>Número de actividades culturales ejecutadas</t>
  </si>
  <si>
    <t>REALIZAR LA AGENDA CULTURAL (programaciones y eventos internos, semana cultural) ANUAL DE LA UNIVERSIDAD</t>
  </si>
  <si>
    <t>35 Actividades Ejecutadas</t>
  </si>
  <si>
    <t>Se han realizado 14 emisiones del Programa Radial Magazín Cultural, 6 emisiones del programa Voces del Tiempo, 1 Apertura de la Agenda Cultura, 1 evento de teatro y 1 evento de poesía</t>
  </si>
  <si>
    <t>Realizar Jornadas de Extensión de los Servicios de Bienestar Institucional, en las diferentes sedes y CUZ de la Institución</t>
  </si>
  <si>
    <t>Número de jornadas de extensión realizadas</t>
  </si>
  <si>
    <t>PROMOVER PROGRAMAS DE BIENESTAR UNIVERSITARIO EN LAS DIFERENTES SEDES Y PROGRAMAS DE LA UNIVERSIDAD</t>
  </si>
  <si>
    <t>Numero de Jornadas de Extensión</t>
  </si>
  <si>
    <t>Se realizarán en el segundo semestre académico de 2017</t>
  </si>
  <si>
    <t>Fortalecer las Actividades Deportivas Internas y las Participaciones Institucionales</t>
  </si>
  <si>
    <t>Numero de Participaciones Internas y Externas</t>
  </si>
  <si>
    <t xml:space="preserve">PARTICIPACIÓN DE ESTUDIANTES   EN EVENTOS COMPETITIVOS DE ASCUN DEPORTES (Fútbol, Baloncesto; Voleibol; Futbol Sala, Softbol, Karate Do, Taekwondo, levantamiento de Pesas, Ajedrez, tenis de Mesa, RUGBY, Natación y Judo   </t>
  </si>
  <si>
    <t>A la fecha no se han abierto las convocatorias culturales de ASCUN. Sin embargo 70 estudiantes han representado a la institución en eventos deportivos de Rugby, Baloncesto y Softbol (3 disciplinas)</t>
  </si>
  <si>
    <t>INICIACIÓN Y DESARROLLO DE LOS DIFERENTES TORNEOS RECREATIVOS INTERNOS PARA ESTUDIANTES, DOCENTES Y FUNCIONARIOS (Fútbol, Baloncesto; Voleibol; mini fútbol, Fútbol sala, Softbol; Rana)</t>
  </si>
  <si>
    <t>Los torneos internos se realizarán en el segundo semestre académico de 2017.
Sin embargo, 20 funcionarios, 75 docentes han participado de campeonatos recreativos celebrados en la ciudad. Así mismo, 240 estudiantes participan de actividades de deporte recreativo en la institución</t>
  </si>
  <si>
    <t>DOTACIÓN UNIFORME E IMPLEMENTOS DEPORTIVOS DIFERENTES EQUIPOS</t>
  </si>
  <si>
    <t>Número de uniformes entregados</t>
  </si>
  <si>
    <t>Se espera realizar la dotación en el segundo semestre académico de 2017</t>
  </si>
  <si>
    <t>Mejorar y aumentar la cobertura del programa Casas Universitarias.</t>
  </si>
  <si>
    <t>Número de estudiantes beneficiados del programa de casas universitarias</t>
  </si>
  <si>
    <t>Convocatoria, Selección, Adjudicación, Seguimiento,  a Estudiantes Beneficiados con  Casa Universitaria y Tramites para contratación de inmuebles y mantenimiento de los mismos</t>
  </si>
  <si>
    <t>78 estudiantes beneficiados durante el primer semestre académico de 2017</t>
  </si>
  <si>
    <t>Visitas Domiciliarias por Parte del Coordinador del Área y  Profesionales</t>
  </si>
  <si>
    <t>A la fehca se han realizado 48 visitas a las distintas casas universitarias</t>
  </si>
  <si>
    <t>Consolidar y fortalecer los programas Plan Padrino y Jóvenes en Acción</t>
  </si>
  <si>
    <t>Consolidar y Fortalecer los Programas Plan Padrino y Jóvenes en Acción</t>
  </si>
  <si>
    <t>46 estudiantes se han beneficiado del programa Plan Padrino y 2998 del programa Jóvenes en Acción</t>
  </si>
  <si>
    <t>Ejecutar las estrategias de acompañamiento psicosocial PAPSIPEG, ProSocial y Vidas para reducir la deserción estudiantil.</t>
  </si>
  <si>
    <t>TALLERES DE  SENSIBILIZACIÓN: (valoración y seguimiento a estudiantes que ingresan a primer semestre) PAPSIPEG (Atención individual del estudiante y aplicación de prueba, entre otras) más las estadísticas de estudiantes beneficiados con programas de Prosocial y Vidas</t>
  </si>
  <si>
    <t>Estudiantes beneficiados en
- Casas universitarias: 78
- Mejores SABER 11: 80
- Becas trabajo: 50
- Préstamos estudiantiles: 357
- Almuerzos subsidiados: 8802
- PAPSIPEG: 249</t>
  </si>
  <si>
    <t>Articular  con la academia las  estrategias contra la deserción, mediante la formulación de la Política Institucional de Deserción</t>
  </si>
  <si>
    <t>Política establecida e implementada</t>
  </si>
  <si>
    <t>Bienestar Institucional
Docencia</t>
  </si>
  <si>
    <t>Existe un Comité integrado para revisar y presentar la propuesta</t>
  </si>
  <si>
    <t>Crear el observatorio de la Deserción</t>
  </si>
  <si>
    <t>Acto administrativo que crea el Observatorio de la Deserción</t>
  </si>
  <si>
    <t>Dar tràmite al proyecto de creaciòn del Observatorio de la Deserciòn para su aprobaciòn</t>
  </si>
  <si>
    <t>Bienestar Institucional
Docencia
Gestión Legal</t>
  </si>
  <si>
    <t>Depende de la aprobación de la politica</t>
  </si>
  <si>
    <t>Disminuir los niveles deserción y sobre permanencia con relación a la media nacional</t>
  </si>
  <si>
    <t>&lt; 8%</t>
  </si>
  <si>
    <t>Porcentaje de deserción</t>
  </si>
  <si>
    <t>La tasa de deserción se mantiene en 8,15%</t>
  </si>
  <si>
    <t>Implementar  programa  de prevención al consumo de sustancias psicoactivas en la comunidad universitaria.</t>
  </si>
  <si>
    <t>Documento que implementa el Programa aprobado</t>
  </si>
  <si>
    <t>Implementar la segunda fase de la investigación que proporcione diagnostico del consumo de sustancias psicoactivas en la comunidad universitaria.</t>
  </si>
  <si>
    <t>Diagnostico del consumo de sustancias psicoactivas en la Universidad</t>
  </si>
  <si>
    <t>Falta socializar los resultados</t>
  </si>
  <si>
    <t>Realizar Jornadas de salud mental</t>
  </si>
  <si>
    <t>Número de jornadas ejecutadas</t>
  </si>
  <si>
    <t>JORNADA DE SALUD MENTAL</t>
  </si>
  <si>
    <t>Numero de Jornadas Ejecutadas</t>
  </si>
  <si>
    <t>No se ha realizado</t>
  </si>
  <si>
    <t>MODERNIZACION ADMINISTRATIVA Y BUEN GOBIERNO</t>
  </si>
  <si>
    <t>Integrar el sistema de gestión de la seguridad y salud en el trabajo al Sistema Integral de Gestión de la Calidad adoptado por la Institución (SIGEC)</t>
  </si>
  <si>
    <t>Sistema de gestión de la seguridad y salud en el trabajo implementado</t>
  </si>
  <si>
    <t>Gestión de la Calidad
Gestión y Desarrollo del Talento Humano</t>
  </si>
  <si>
    <t>Elaborar el Plan Anual de Seguridad y Salud en el Trabajo</t>
  </si>
  <si>
    <t>Plan aprobado</t>
  </si>
  <si>
    <t>Gestión de la Calidad</t>
  </si>
  <si>
    <t>El plan es aprobado por la Vicerrectora Administrativa</t>
  </si>
  <si>
    <t>Socializar ante lideres y gestores el plan Anual de Seguridad y Salud en el Trabajo año 2017</t>
  </si>
  <si>
    <t>Número de socializaciones</t>
  </si>
  <si>
    <t>Se realizaron dos socializaciones (1 con gestores y 1 con líderes)</t>
  </si>
  <si>
    <t xml:space="preserve">Hacer acompañamiento a los procesos en la implementación de las acciones definidas en el Plan Anual de Seguridad y Salud en el Trabajo para el cumplimiento de las actividades </t>
  </si>
  <si>
    <t>(N° de acciones implementadas/Total de las acciones defindas) * 100</t>
  </si>
  <si>
    <t>Se realizó acompañamiento con los procesos de Infraestructura, Internacionalización y Planeación Institucional</t>
  </si>
  <si>
    <t>Elaborar y ejecutar el plan de transición de la norma ISO 9001:2008 a la nueva estructura de la norma ISO 9001:2015</t>
  </si>
  <si>
    <t>Sistema Integral de Gestión de la Calidad ajustado a la nueva norma</t>
  </si>
  <si>
    <t>Socializar el Plan de Transición de la norma ISO 9001:2008 a la nueva estructura de la norma ISO 9001:2015, ante lideres y gestores.</t>
  </si>
  <si>
    <t>A la espera de la elaboración del plan de transición</t>
  </si>
  <si>
    <t xml:space="preserve">Hacer acompañamiento a los procesos en la implementación de las acciones definidas en el plan de transición de la norma ISO 9001:2008 a la nueva estructura de la norma ISO 9001:2015  </t>
  </si>
  <si>
    <t>Hacer seguimiento trimestral al cumplimiento del Plan de transición.</t>
  </si>
  <si>
    <t>Numero de segumientos realizados</t>
  </si>
  <si>
    <t>Mantener las certificaciones de calidad obtenidas por la institución</t>
  </si>
  <si>
    <t>Certificación de calidad vigente</t>
  </si>
  <si>
    <t>Realizar reuniones de comité institucional de calidad y de control interno</t>
  </si>
  <si>
    <t>Número de reuniones realizadas</t>
  </si>
  <si>
    <t>Se ha realizado 1 reunión</t>
  </si>
  <si>
    <t>Realizar la revisión por la dirección de los laboratorios acreditados</t>
  </si>
  <si>
    <t>Número de revisiones por la Dirección de los laboratorios acreditados realizadas</t>
  </si>
  <si>
    <t>La Revisión por la Dirección de los laboratorios está programada para Mayo o Junio</t>
  </si>
  <si>
    <t>Realizar la revisión por la dirección de la gestión en Seguridad y Salud en el Trabajo</t>
  </si>
  <si>
    <t>Número de revisiones por la Dirección realizadas</t>
  </si>
  <si>
    <t>La Revisión por la Dirección del SGSST está programada para Agosto</t>
  </si>
  <si>
    <t>Realizar la revisión por la dirección del SIGEC</t>
  </si>
  <si>
    <t>La Revisión por la Dirección del SIGEC está programada para Julio o Agosto</t>
  </si>
  <si>
    <t xml:space="preserve">Realizar actividades de sencibilización y formación a los procesos del SIGEC:
1. capacitación en Norma ISO 9001:2015:
- Líderes
- Gestores de Calidad
2.  Capacitación en Indicadores de eficiencia, eficacia y efectividad:
- Lideres
-Gestores de calidad
-Coordinadores de Acreditación de Programas
3. Capacitación en las siguientes tematicas:
- Deserción
- Pruebas saber pro
3. Desarrollar estrategias de Comunicación y divulgación del SIGEC:
- Boletín Noticalidad (5)
- Videos cortos (2)
- Información a través del directorio activo. (2 Fondo de Escritorio)
4. Desarrollar las siguientes acciones de comunicación y divulgación de la politica y objetivos de calidad:
1. Un Boletin de calidad
5. Realización de cuña radial
6. Presentación en actividades o eventos desarrollados
5. Identificar los procedimietnos transversales de la Institución:
-solicitar la socialización  de dichos procedimientos a las partes interesadas.
</t>
  </si>
  <si>
    <t>Cumplimiento 100%  de las actividades</t>
  </si>
  <si>
    <t>(N° de acciones implementadas/Total de acciones definidas)*100</t>
  </si>
  <si>
    <t>1. Se capacitaron los líderes y gestores en ISO 9001:2015
2.
3. Se realizó la capacitación en deserción
4. 1 de 5 boletines, 0 videos, 2 de 2 fondos de escritorio
5. Se realizaron las acciones de comunicación de la política de calidad
6. Se identificaron los procedimientos</t>
  </si>
  <si>
    <t xml:space="preserve">Acompañamiento a los Procesos en el cumplimiento de  los elementos exigidos por los diferentes mecanismos o herramientas formuladas por Entes u Organismos de evaluación y control externos:
1. Transparencia 
2. Anticorrupcion                                                                                             </t>
  </si>
  <si>
    <t>Se realizó 1 reunión el 3 de Abril</t>
  </si>
  <si>
    <t>Realizar seguimiento a las acciones definidas por los procesos para dar cumplimiento a los objetivos de calidad</t>
  </si>
  <si>
    <t>Número de seguimientos realizadas</t>
  </si>
  <si>
    <t>Programados para el segundo semestre</t>
  </si>
  <si>
    <t>*Socialización de resultados de la Evaluación de la Satisfacción  de los usuarios del SIGEC a través de la Autoevaluación Institucional a lideres de procesos, Decanos y gestores de calidad. 
- Acompañamiento a los procesos en la definición de acciones de mejora que lo requieran.</t>
  </si>
  <si>
    <t>(Actividades ejecutadas/Actividades planeadas)*100</t>
  </si>
  <si>
    <t>Se realizó el 27 de Marzo. Se establece en acta.
Satisfacción del cliente, autoevaluación</t>
  </si>
  <si>
    <t>Realizar evaluación a los procesos institucionales</t>
  </si>
  <si>
    <t>del 90% al 100% de Ejecución del programa de Auditoria</t>
  </si>
  <si>
    <t>Auditorías realizadas</t>
  </si>
  <si>
    <t>Ejecutar del Programa de Auditorias. (Auditoria Interna de Calidad y de Control Interno.)</t>
  </si>
  <si>
    <t>Ejecutar el 100% de las Auditorias</t>
  </si>
  <si>
    <t>Nº  de Auditorias realizadas/Nº de Auditorias Programadas</t>
  </si>
  <si>
    <t>Seguimiento y Control</t>
  </si>
  <si>
    <t>Se ha realizado 1 auditoría de las 21 que contiene el Programa de Auditorías</t>
  </si>
  <si>
    <t xml:space="preserve">Realizar el informe ejecutivo anual </t>
  </si>
  <si>
    <t>Nº de informes realizado</t>
  </si>
  <si>
    <t>El Informe Ejecutivo Anual se encuentra publicado en la página web</t>
  </si>
  <si>
    <t>Realizar Informe Pormenorizado de Control Interno</t>
  </si>
  <si>
    <t>Se publicó en último Informe Pormenorizado con corte al 31 de Diciembre de 2016</t>
  </si>
  <si>
    <t>Apoyar las reuniones de los comites de Coordinación del Sistema de  Control Interno y de Gestión de Calidad de la Universidad de Cordoba.</t>
  </si>
  <si>
    <t>Nº de reuniones realizados</t>
  </si>
  <si>
    <t>Se ha realizado 1 Comité</t>
  </si>
  <si>
    <t>Elaboración Informe de Control Interno Contable</t>
  </si>
  <si>
    <t>El Informe de Control Interno Contable en el mes de Febrero</t>
  </si>
  <si>
    <t>Realizar Informe de Austeridad</t>
  </si>
  <si>
    <t>Se envió a Rectoría mediante oficio CUCI-102</t>
  </si>
  <si>
    <t xml:space="preserve">Realizar  Arqueos a  la Caja General de la Institución.
</t>
  </si>
  <si>
    <t>N° de Arqueos Realizados</t>
  </si>
  <si>
    <t>Se realizó el 21 de Abril de 2017</t>
  </si>
  <si>
    <t>Realizar seguimiento a los procesos institucionales</t>
  </si>
  <si>
    <t>Seguimientos realizados</t>
  </si>
  <si>
    <t>Seguimiento a la implementación de acciones correctivas, preventivas y de mejora, controles establecidos en el mapa de riesgos, control del servicio no conforme, indicadores del proceso, Compromisos de la revisión por la alta dirección y la mediciòn de la satisfacciòn del cliente de los procesos del Sistema Integral,  de Gestión  de Calidad de la Universidad de Cordoba.</t>
  </si>
  <si>
    <t>Nº de seguimientos realizados</t>
  </si>
  <si>
    <t>Se realizó en el mes de Febrero con corte a Diciembre de 2017</t>
  </si>
  <si>
    <t>Realizar Informe de Seguimiento al SIGEC</t>
  </si>
  <si>
    <t>Se elaboró en el mes de Abril</t>
  </si>
  <si>
    <t>Seguimiento al Sistema Peticiones, quejas y reclamos (SPRS)  como mecanismo de participación ciudadana en la vigilancia de la gestión publica.</t>
  </si>
  <si>
    <t>Nº de seguimientos realizados/Nº de seguimientos requeridos</t>
  </si>
  <si>
    <t>Se hace seguimiento al total de quejas</t>
  </si>
  <si>
    <t>Realizar Seguimiento Informe Actualización Sistema LTIGOB</t>
  </si>
  <si>
    <t>Se envió oficio CUCI-074 del 9 de Febrero de 2017</t>
  </si>
  <si>
    <t>Realizar el Informe  al Sistema Peticiones, quejas y reclamos (SPRS)  como mecanismo de participación ciudadana en la vigilancia de la gestión publica.</t>
  </si>
  <si>
    <t>Se publicó el informe al Sistema Peticiones, quejas y reclamos (SPRS) en la página web</t>
  </si>
  <si>
    <t>Seguimiento al SIGEP  (Sistema de Información y Gestión del Empleo Publico)</t>
  </si>
  <si>
    <t>Se envió el 30 de Marzo</t>
  </si>
  <si>
    <t>Realizar seguimiento al ingreso por caja, en la Sección de Tesoreria.</t>
  </si>
  <si>
    <t>Se realizó seguimiento del 1er trimestre de 2017</t>
  </si>
  <si>
    <t>Seguimiento tramites de Cuentas</t>
  </si>
  <si>
    <t>Seguimiento realizados/Seguimientos Requeridos</t>
  </si>
  <si>
    <t>Se hace seguimiento a las cuentas</t>
  </si>
  <si>
    <t>Seguimiento a la relación de acreencias a favor de la entidad pendientes de pagos
(seguimineto informe de demandas a favor y en contra de la Universidad)</t>
  </si>
  <si>
    <t>Se hace seguimiento de acuerdo a los requerimientos</t>
  </si>
  <si>
    <t>Seguimiento Informe financiero a la Contaduria General de la Nación (Chip)</t>
  </si>
  <si>
    <t>Se remite el 28 de Abril</t>
  </si>
  <si>
    <t>Seguimiento a las funciones del comité de conciliaciones</t>
  </si>
  <si>
    <t>Nª seguimientos Realizados/ N° de seguimientos programados</t>
  </si>
  <si>
    <t>Se ha asistido a 2 Comités</t>
  </si>
  <si>
    <t>Realizar Informe de Derecho de Autor</t>
  </si>
  <si>
    <t>Se envió en el mes de Marzo</t>
  </si>
  <si>
    <t>Coordinar la suscripción del Plan de Mejoramiento de la Contraloria General de la Republica.</t>
  </si>
  <si>
    <t>Se realizará al finalizar la auditoría</t>
  </si>
  <si>
    <t xml:space="preserve">Presentar Avances del Plan de Mejoramiento Suscrito con la CGR </t>
  </si>
  <si>
    <t xml:space="preserve">Consolidar y presentar la Gestión Contractual de la Institución ante la CGR. </t>
  </si>
  <si>
    <t>Se envía el 25 de Abril</t>
  </si>
  <si>
    <t xml:space="preserve">Consolidar y presentar la Cuenta Anual Consolidada de la Institución ante la CGR. </t>
  </si>
  <si>
    <t>Se presentó en el mes de Enero</t>
  </si>
  <si>
    <t>Coordinar y Presentar el Acta al culminar la Gestión</t>
  </si>
  <si>
    <t>ELIMINAR (APLICA PARA 2018)</t>
  </si>
  <si>
    <t xml:space="preserve">Realizar seguimiento a la presentación de la información categoria presupuestal (presupuesto)  </t>
  </si>
  <si>
    <t xml:space="preserve">Realizar seguimiento a la presentación del informe de planta y costo  (Talento Humano)  </t>
  </si>
  <si>
    <t>El ente de control (Contraloría) no ha realizado el requerimiento</t>
  </si>
  <si>
    <t>Consolidar Informe para la camara de Representante</t>
  </si>
  <si>
    <t>No se ha hecho el requerimiento</t>
  </si>
  <si>
    <t>Coordinar la suscripción del Plan de Mejoramiento de la Contraloria Departamental de Córdoba.</t>
  </si>
  <si>
    <t>No hubo hallazgos</t>
  </si>
  <si>
    <t>Presentar Avances del Plan de Mejoramiento Suscrito con la Contraloria Departamental de Córdoba.</t>
  </si>
  <si>
    <t>Nº de seguimiento realizado</t>
  </si>
  <si>
    <t>Consolidar y presentar informe rendición de cuenta estampilla Pro-Universidad de Córdoba - Contraloria Departamental</t>
  </si>
  <si>
    <t>Se presentó en el mes de Marzo</t>
  </si>
  <si>
    <t>Cálcular y Análizar los indicadores del proceso de Seguimiento y Control</t>
  </si>
  <si>
    <t>Nº de reportes realizados</t>
  </si>
  <si>
    <t>Se midió en el mes de Enero. El próximo se medirá en el mes de Julio</t>
  </si>
  <si>
    <t>Revisar la documentación del proceso (procedimientos, mapa de riesgo, registros u otros)</t>
  </si>
  <si>
    <t xml:space="preserve">Documentos Revisados </t>
  </si>
  <si>
    <t>Se revisó en Marzo y se actualizó el Instructivo de Mapa de Riesgos</t>
  </si>
  <si>
    <t>Realizar reuniones de equipo de mejoramiento</t>
  </si>
  <si>
    <t>Nº de actas realizadas</t>
  </si>
  <si>
    <t>Se han realizado 4 reuniones</t>
  </si>
  <si>
    <t xml:space="preserve">Realizar inspección ocular por perdida de elementos devolutivos </t>
  </si>
  <si>
    <t xml:space="preserve">Realizar Actas de inspección ocular </t>
  </si>
  <si>
    <t>Nº de inspecciones realizadas</t>
  </si>
  <si>
    <t>Se han realizado 3 actas de inspección ocular</t>
  </si>
  <si>
    <t>Realizar acompañamiento en la entrega de cargos directivos.</t>
  </si>
  <si>
    <t>Se han realizado 13 entregas</t>
  </si>
  <si>
    <t>Implementación de acciones correctivas producto de las Auditorias Interna y Externas del proceso.</t>
  </si>
  <si>
    <t>Plan de mejoramiento ejecutado</t>
  </si>
  <si>
    <t>Se han ejecutado en su totalidad</t>
  </si>
  <si>
    <t>Seguimiento al Plan de Mejoramiento suscrito con la Contraloria General de la Republica. (CGR)</t>
  </si>
  <si>
    <t>No se ha suscrito</t>
  </si>
  <si>
    <t>Realizar seguimiento al Plan de Mejoramiento suscrito con la Contraloria Departamental de Córdoba.</t>
  </si>
  <si>
    <t>Realizar seguimiento al Plan Anticorrupción y de Atención al Ciudadano</t>
  </si>
  <si>
    <t>Se realizó el seguimiento final al Plan Anticorrupción y de Atención al Ciudadano 2016</t>
  </si>
  <si>
    <t>Informes Posibles Actos de Corrupción</t>
  </si>
  <si>
    <t>Nº de Informes realizado/Nº de informes requeridos</t>
  </si>
  <si>
    <t>A la fecha no se han presentado</t>
  </si>
  <si>
    <t>Fomentar la Cultura de Autocontrol</t>
  </si>
  <si>
    <t>Actividades de sensibilización</t>
  </si>
  <si>
    <t>Realizar sensibilización de los funcionarios de la Institución en materia de control interno y cultura de autocontrol. (Riesgo, Auditorias, Servicio No Conforme, MECI u otros).</t>
  </si>
  <si>
    <t xml:space="preserve">No de Talleres o capacitaciones </t>
  </si>
  <si>
    <t>Se realizó actividad de sensibilización de riesgos con el proceso de Internacionalización</t>
  </si>
  <si>
    <t>Establecer una política institucional de gestión de archivo acorde con la Ley 594 del 2000 y sus decretos relacionados</t>
  </si>
  <si>
    <t>% de traslado documental de los archivos de gestión de las dependencias al archivo central de la Institución</t>
  </si>
  <si>
    <t>Implementar las estrategias pertinentes para el cumplimiento de la política institucional de gestión de archivo.</t>
  </si>
  <si>
    <t>N° de estrategias implementadas</t>
  </si>
  <si>
    <t>Gestión Documental</t>
  </si>
  <si>
    <t>A partir de Mayo se podrá establecer este porcentaje de avance</t>
  </si>
  <si>
    <t>Implementar sistemas de información integrados que faciliten el manejo de la comunicación interna y externa de la Institución</t>
  </si>
  <si>
    <t>Adquirir un sistema de información para gestión documental</t>
  </si>
  <si>
    <t>Implementar software de gestión documental</t>
  </si>
  <si>
    <t>Software implementado</t>
  </si>
  <si>
    <t>En el contrato actual se determinarán las características que se deben cumplir para 2017</t>
  </si>
  <si>
    <t>Promover la aplicación de acuerdos, reglamentos y estatutos institucionales en los procesos académicos.</t>
  </si>
  <si>
    <t>Nuevo reglamento estudiantil aprobado</t>
  </si>
  <si>
    <t>Dar tràmite al Nuevo reglamento estudiantil aprobado</t>
  </si>
  <si>
    <t>Docencia
Gestión de Admisiones y Registro 
Gestión Legal</t>
  </si>
  <si>
    <t>Se encuentra en etapa de socialización, para luego ser aprobado</t>
  </si>
  <si>
    <t>Aumentar el número de  Laboratorios Acreditados para la prestación de servicios</t>
  </si>
  <si>
    <t>Número de Laboratorios Acreditados para la prestación de servicios</t>
  </si>
  <si>
    <t>Mantener y gestionar la acreditación y/o certificación de Laboratorios, para que cumplan los estándares y normas aplicables requeridos  para la prestación de servicios.</t>
  </si>
  <si>
    <t>Numero de laboratorios acreditados y/o certificados</t>
  </si>
  <si>
    <t>Extensión
Gestión de la Calidad</t>
  </si>
  <si>
    <t>Laboratorio de Aguas</t>
  </si>
  <si>
    <t>1. Acompañamiento en la solicitud de seguimiento por parte del IDEAM al laboratorio de Aguas.
2. Acompañamiento a los laboratorios que soliciten asesoria en la implementación de la Norma NTC ISO/17025</t>
  </si>
  <si>
    <t xml:space="preserve">Gestión de la Calidad  </t>
  </si>
  <si>
    <t xml:space="preserve">Se ha realizado acompañamiento en lo transcurrido del año </t>
  </si>
  <si>
    <t>Asumir formalmente una política de austeridad donde se establezcan directrices que conlleven al ahorro en el gasto.</t>
  </si>
  <si>
    <t>% de ahorro</t>
  </si>
  <si>
    <t>Rectoría
Gestión Financiera</t>
  </si>
  <si>
    <t>Se envió para su aprobación mediante oficio IUP-0026. Se encuentra pendiente de aprobación.
A Marzo de 2017 se registra un aumento en los gastos del 9%</t>
  </si>
  <si>
    <t>Modificar la estructura de liquidación de la matrícula para los estudiantes nuevos</t>
  </si>
  <si>
    <t>Acuerdo de modificación de liquidación de matrículas aprobado</t>
  </si>
  <si>
    <t>Gestión Financiera
Gestión Legal</t>
  </si>
  <si>
    <t>Se aplicará a partir de 2017-2</t>
  </si>
  <si>
    <t>Reglamentar el sistema general de comisiones y viáticos</t>
  </si>
  <si>
    <t>Acuerdo de reglamentación general de comisiones y viáticos aprobado</t>
  </si>
  <si>
    <t>En vigencia</t>
  </si>
  <si>
    <t>Reformar la estrategia de los diferidos de matrículas</t>
  </si>
  <si>
    <t>Acuerdo reformado de diferidos aprobado</t>
  </si>
  <si>
    <t>Socializar ante la comunidad estudiantil el nuevo acuerdo</t>
  </si>
  <si>
    <t>Nùmero de actividades de socializaciòn</t>
  </si>
  <si>
    <t>Gestión Legal</t>
  </si>
  <si>
    <t>El acuerdo no se ha aprobado</t>
  </si>
  <si>
    <t>Aumentar la oferta de diplomados, cursos, especializaciones y maestrías de profundización una sección de mercadeo  en la División de Postgrados</t>
  </si>
  <si>
    <t>% de aumento en los recursos</t>
  </si>
  <si>
    <t>Se calculará a fin de año</t>
  </si>
  <si>
    <t>Establecer acciones que conlleven a la viabilidad financiera de la UAES, tales como la autonomía administrativa y financiera, aportes especiales por parte de los empleados, depuración de la base de beneficiarios</t>
  </si>
  <si>
    <t>Porcentaje de implementación de Estrategias efectivas de viabilidad</t>
  </si>
  <si>
    <t>Rectoría
Junta Directiva UAES</t>
  </si>
  <si>
    <t>Realizar desarrollos tecnológicos que posibiliten llevar a cabo actividades financieras On-line</t>
  </si>
  <si>
    <t>Número de nuevos aplicativos financieros</t>
  </si>
  <si>
    <t>Terminar la depuración de los activos fijos, hacer ajustes contables y subir  archivos planos al sistema SEVEN</t>
  </si>
  <si>
    <t>Gestión Financiera</t>
  </si>
  <si>
    <t>Se encuentra en etpa de levantamiento de información y contratación de personal</t>
  </si>
  <si>
    <t>Ofrecer cursos de extensión y actualización en las plantas piloto del programa de Ingeniería de Alimentos</t>
  </si>
  <si>
    <t>Número de cursos de extensión y actualización</t>
  </si>
  <si>
    <t>A la fehca se han aprobado 2 cursos. Curso Teórico Práctico en Elaboración de Queso Costeño y Curso Teórico Práctico en Elaboración de Chorizo</t>
  </si>
  <si>
    <t>Desarrollar espacios   de control social</t>
  </si>
  <si>
    <t>Audiencia pública de rendición de cuentas</t>
  </si>
  <si>
    <t>Realizar Informe de Gestión de Control Interno</t>
  </si>
  <si>
    <t>Se realizará en el mes de Diciembre</t>
  </si>
  <si>
    <t>Elaborar informe de Rendición  de Cuentas</t>
  </si>
  <si>
    <t>Informe de Rendición  de Cuentas</t>
  </si>
  <si>
    <t xml:space="preserve">Espacios  y mecanismos de control ciudadano debidamente reglamentados. </t>
  </si>
  <si>
    <t>Se elaboró posterior a la Audiencia Pública de Rendición de Cuentas vigencia 2016, realizada en el mes de Marzo</t>
  </si>
  <si>
    <t xml:space="preserve">Acompañamiento y evaluación  del proceso de Rendición de Cuentas del  Señor Rector ante la comunidad en general  </t>
  </si>
  <si>
    <t>Acta de Reunión</t>
  </si>
  <si>
    <t xml:space="preserve">Espacios y mecanismos de control ciudadano en funcionamiento. </t>
  </si>
  <si>
    <t>Se presentaron las conclusiones de a Audiencia Pública de Rendición de Cuentas vigencia 2016, realizada en el mes de Marzo</t>
  </si>
  <si>
    <t>Realizar acciones orientadas al cumplimiento de los lineamientos de transparencia, plan anticorrupción y atención al ciudadano, estrategia anti trámites y gobierno en línea</t>
  </si>
  <si>
    <t>porcentaje de cumplimiento de los lineamientos de transparencia</t>
  </si>
  <si>
    <t>Se cumple con los lineamientos de transparencia</t>
  </si>
  <si>
    <t>Ajustar al Estatuto de Contratación</t>
  </si>
  <si>
    <t>Estatuto Aprobado por el Concejo Superior</t>
  </si>
  <si>
    <t>Adquisición y Contratación
Gestión Legal</t>
  </si>
  <si>
    <t>En Consejo Superior para aprobación</t>
  </si>
  <si>
    <t xml:space="preserve">Socializar el nuevo Estatuto para la contratación aprobado por el Consejo Superior, a la comunidad universitaria. </t>
  </si>
  <si>
    <t>Estatuto socializado a la comunidad universitaria</t>
  </si>
  <si>
    <t>Adquisición y Contratación</t>
  </si>
  <si>
    <t>En espera de aprobación</t>
  </si>
  <si>
    <t>Fortalecer del Principio de Publicidad y Transparencia de la Contratación Estatal</t>
  </si>
  <si>
    <t>Porcentaje de publicaciones de la Contratación  en El Portal SECOP y en la página de la Institución</t>
  </si>
  <si>
    <t>% de publicaciones de la Contratación en el Portal SECOP</t>
  </si>
  <si>
    <t>Realizar la revisión y actualización de los procedimientos del Procesos Administrativos y Financieros de la Universidad de acuerdo a la normatividad vigente</t>
  </si>
  <si>
    <t>Número de Procedimientos Publicados en el  link del SIGEC</t>
  </si>
  <si>
    <t>Ajustar los procedimientos conforme al nuevo Manual de Contratación y la normatividad vigente en cuanto a Seguridad y Salud en el Trabajo.</t>
  </si>
  <si>
    <t>Se han actualizado 6 procedimientos</t>
  </si>
  <si>
    <t>Mejorar la infraestructura física de la Institución</t>
  </si>
  <si>
    <t>m2 de superficie mejorados</t>
  </si>
  <si>
    <t>Planeación Institucional
Infraestructura</t>
  </si>
  <si>
    <t>Realizar una reorganización de la planta actual de trabajadores no docentes</t>
  </si>
  <si>
    <t>Reorganización efectuada</t>
  </si>
  <si>
    <t>Para decisión rectoral</t>
  </si>
  <si>
    <t>Rectoría</t>
  </si>
  <si>
    <t>Ejecutar el Plan de Bienestar Laboral, para el mantenimiento y mejoramiento de las condiciones laborales, que favorezcan el desarrollo integral del servidor público en el ejercicio de sus funciones</t>
  </si>
  <si>
    <t>Porcentaje de docentes y funcionarios participantes en actividades de Bienestar Laboral</t>
  </si>
  <si>
    <t>Bienestar Institucional
Gestión del Talento Humano</t>
  </si>
  <si>
    <t>Bienestar Laboral</t>
  </si>
  <si>
    <t>Se registraron 125 participaciones del Día del Hombre y 110 del Día de la Mujer</t>
  </si>
  <si>
    <t>Crear e implementar una Política Institucional de TIC en la Universidad (incluye la reglamentación de cada uno de los servicios tecnológicos ofrecidos).</t>
  </si>
  <si>
    <t>Política creada e implementada</t>
  </si>
  <si>
    <t>Proyectar Política seguridad Informática para su aprobación e implementación.</t>
  </si>
  <si>
    <t>1 Política de seguridad Informática aprobada e implementada</t>
  </si>
  <si>
    <t>Existe un documento en construcción</t>
  </si>
  <si>
    <t>Modernizar la infraestructura física y tecnológica de centros de cableados, salas de cómputo y espacios de gestión académica y administrativa.</t>
  </si>
  <si>
    <t>Área o zona modernizada con conectividad que soporte  velocidades de 1GB a 10 GB</t>
  </si>
  <si>
    <t xml:space="preserve">Elaborar y Presentar los análisis previos para su aprobación. </t>
  </si>
  <si>
    <t>3 Edificios o áreas con infraestrutura de  conectividad de 1GB a 10 GB</t>
  </si>
  <si>
    <t>Se presentarán los proyectos de Edificio Administrativo, Facultad de Ciencias Agrícolas y Bloques de Química.
Actualmente se cuenta con el Bloque de Ingenierías, el Laboratorio de Salud Pública, el Laboratorio de Calidad de Aire, el Laboratorio de Ingeniería Mecánica, la Sala de Telemática, el Edificio de Biblioteca, el Campus Berástegui, el Bloque de Educación y el Bloque de Informática</t>
  </si>
  <si>
    <t>Implementar  sistema de voz IP</t>
  </si>
  <si>
    <t>Número de líneas voz IP implementadas.</t>
  </si>
  <si>
    <t>Se contrató Piloto para implementar 20 líneas de voz IP</t>
  </si>
  <si>
    <t>Gestionar la conectividad a Internet y RENATA</t>
  </si>
  <si>
    <t>800 MB</t>
  </si>
  <si>
    <t>Ancho de banda en RENATA e Internet</t>
  </si>
  <si>
    <t xml:space="preserve">Aumentar el acceso a Internet a 800 MB </t>
  </si>
  <si>
    <t>Nro. MEGAS</t>
  </si>
  <si>
    <t>Actualmente se cuenta con 550 MB</t>
  </si>
  <si>
    <t>Adquirir e implementar Software de Gestión para apoyo a los procesos</t>
  </si>
  <si>
    <t>Número de software adquiridos e implementados</t>
  </si>
  <si>
    <t>Adquirir e implementar software de Gestión</t>
  </si>
  <si>
    <t>2 Software adquiridos e implementados</t>
  </si>
  <si>
    <t>Se contrató software de certificaciones en línea</t>
  </si>
  <si>
    <t>PLAN ESTRATÉGICO DE INTERNACIONALIZACIÓN</t>
  </si>
  <si>
    <t>GESTIÓN DE LA INTERNACIONALIZACIÓN</t>
  </si>
  <si>
    <t>Establecer un rubro dentro del presupuesto de la Universidad de Córdoba para el Proceso estratégico de Internacionalización.</t>
  </si>
  <si>
    <t>Rubro presupuestal aprobado</t>
  </si>
  <si>
    <t>Se incluyó dentro del presupuesto 2017, rubro 26410</t>
  </si>
  <si>
    <t>PLAN ESTRATÉGICO DE COMUNICACIONES</t>
  </si>
  <si>
    <t>La U te Informa</t>
  </si>
  <si>
    <t>Prensa: Boletínes de prensa y virtual. Periódico institucional. Avisos publicitarios. Ruedas de prensa.</t>
  </si>
  <si>
    <t>Número de actividades de prensa realizadas.</t>
  </si>
  <si>
    <t>Desarrollar actividades de prensa tales como boletine de prensa y virtual, periódico institucional, avisos publicitarios y ruedas de prensa</t>
  </si>
  <si>
    <t>Comunicación</t>
  </si>
  <si>
    <t>81 actividades de prensa</t>
  </si>
  <si>
    <t>Radio: Informativo unicor. Cuñas radiales. Programas institucionales. Clips. Transmisión de eventos especiales.</t>
  </si>
  <si>
    <t>Número de actividades de radio realizadas.</t>
  </si>
  <si>
    <t>Desarrollar actividades de radio como: Informativo unicor. Cuñas radiales. Programas institucionales. Clips. Transmisión de eventos especiales.</t>
  </si>
  <si>
    <t>169 actividades de radio</t>
  </si>
  <si>
    <t xml:space="preserve">Televisión: Videos documentales, promocionales, institucionales y grabación de eventos. Fotografías. Transmision de productos aduviovisuales. </t>
  </si>
  <si>
    <t>Número de actividades de realizadas.</t>
  </si>
  <si>
    <t>Desarrollar actividades de tv tales como la pre producción, producción y postproduccion de videos documentales, promocionales, institucionales, grabación de eventos, fotografías, transmisión de productos audiovisuales canal unicortv, circuito cerrado de tv.</t>
  </si>
  <si>
    <t>184 actividades de TV:
- 55 videos
- 120 cubrimientos fotográficos
- 9 cubrimientos con video</t>
  </si>
  <si>
    <t>Página Web: Infoweb. Unicor estéreo virtual. Correos masivos. Comunicados.</t>
  </si>
  <si>
    <t>Número de actividades de página web y redes sociales realizadas.</t>
  </si>
  <si>
    <t>Desarrollar actividades de difusión a través dela página web, infoweb, Unicor Estéreo virtual, correos masivos, comunicados.</t>
  </si>
  <si>
    <t>403 actividades:
- 40 boletines
- 50 correos masivos
- 313 publicaciones en página web de la emisora Unicor St</t>
  </si>
  <si>
    <t>Redes Sociales: Publicaciones en twiter, instagram, facebook, you tube.</t>
  </si>
  <si>
    <t>Desarrollar actividades de difusión a través de la publicación en redes sociales, twitter, facebook, instagram, you tube</t>
  </si>
  <si>
    <t>286 actividades:
- 206 en Twitter
- 25 en Instagram
- 55 en YouTube</t>
  </si>
  <si>
    <t>Imagen Visual: Diseño de artes publicitarios para eventos académicos, investigativos e institucionales.</t>
  </si>
  <si>
    <t>Número de diseños  realizadas.</t>
  </si>
  <si>
    <t>Desarrollar diseños publicitarios para promocionar eventos de carácter académicos, investigativos e institucionales</t>
  </si>
  <si>
    <t>26 diseños publicitarios</t>
  </si>
  <si>
    <t>La U en el entorno</t>
  </si>
  <si>
    <t>Coordinar y realizar eventos que evidencien el accionar de la Institución en la comunidad.</t>
  </si>
  <si>
    <t>Número de actividades de visibilidad programadas/número de actividades de visibilidad realizadas.</t>
  </si>
  <si>
    <t>Asesorar y apoyar eventos que evidencien el accionar de la Institución en la comunidad universitaria y externa.</t>
  </si>
  <si>
    <t xml:space="preserve">Número de eventos coordinados y apoyados </t>
  </si>
  <si>
    <t>120 eventos apoyados</t>
  </si>
  <si>
    <t>Cubrimiento a través de los medios de comunicación internos que generen impacto en la comunidad universitaria y en general.</t>
  </si>
  <si>
    <t>Número de actividades de visibilidad realizadas.</t>
  </si>
  <si>
    <t>Número de cubrimientos en los medios de comuniación internos realizados</t>
  </si>
  <si>
    <t>137 cubrimientos:
- 40 boletines
- 55 videos
- 42 noticieros de radio</t>
  </si>
  <si>
    <t>Rumbo a la Acreditación Institucional</t>
  </si>
  <si>
    <t>Realizar piezas de comunicación en radio, prensa, televisión y redes sociales referente a la Acreditación Institucional.</t>
  </si>
  <si>
    <t>Número de actividades realizadas</t>
  </si>
  <si>
    <t>Número de piezas de comunicación e radio, prensa, televisión y redes sociales realizadas</t>
  </si>
  <si>
    <t>9 piezas de comunicación:
- 2 radio
- 2 prensa
- 5 redes sociales</t>
  </si>
  <si>
    <t>Divulgar toda la información referente al proceso de Acreditación Institucional a través de los medios  masivos de comunicación con los que cuenta la Universidad.</t>
  </si>
  <si>
    <t>Número de información divulgada</t>
  </si>
  <si>
    <t>6 actividades de divulgación:
- 3 boletines
- 2 en radio
- 1 en TV</t>
  </si>
  <si>
    <t>Diseño y elaboración de material POP, para visibilizar y comunicar el proceso de Acreditación Institucional.</t>
  </si>
  <si>
    <t>Diseño de material POP, para visibilizar y comunicar el proceso de Acreditación Institucional.</t>
  </si>
  <si>
    <t>Número de diseños realizados</t>
  </si>
  <si>
    <t>224 piezas y material POP</t>
  </si>
  <si>
    <t>Por tu Bienestar</t>
  </si>
  <si>
    <t>Dar a conocer a través de los medios internos de comunicación los servicios, programas y actividades orientadas al bienestar de la comunidad universitaria.</t>
  </si>
  <si>
    <t>Número de actividades de bienestar institucional realizadas</t>
  </si>
  <si>
    <t>Número de publicaciones  realizadas</t>
  </si>
  <si>
    <t>9 publicaciones realizadas</t>
  </si>
  <si>
    <t>Alimentar las redes sociales con mensajes de los programas y actividades desarrolladas por bienestar institucional y talento humano.</t>
  </si>
  <si>
    <t>Número de mensajes en redes sociales enviados.</t>
  </si>
  <si>
    <t>Número de publicaciones realizadas</t>
  </si>
  <si>
    <t>8 publicaciones en redes sociales</t>
  </si>
  <si>
    <t>Enviar información a través de correos institucionales y página web sobre las diferentes actividades programas y servicios que ofrece bienestar institucional y talento humano.</t>
  </si>
  <si>
    <t>Número de correos nviados.</t>
  </si>
  <si>
    <t>Difundirr información a través de correos institucionales y página web sobre las diferentes actividades programas y servicios que ofrece bienestar institucional y talento humano.</t>
  </si>
  <si>
    <t>Número de difuciones de información realizadas</t>
  </si>
  <si>
    <t>13 actividades:
- 6 correos masivos
- 7 publicaciones en página web</t>
  </si>
  <si>
    <t>La U en el Mundo</t>
  </si>
  <si>
    <t>Envio de información relacionada con la internacionalización a los medios de comunicación externos para su visibilidad e impacto.</t>
  </si>
  <si>
    <t>Número de actividades de internacionalización  realizadas.</t>
  </si>
  <si>
    <t>Difundir información relacionada con el proceso de internacionalización a los medios de comunicación externos para su visibilidad e impacto.</t>
  </si>
  <si>
    <t>5 boletines en página web</t>
  </si>
  <si>
    <t xml:space="preserve">Publicación a través del periódico institucional de una sección alusiva a la movilidad, cooperación e intercambios de conocimiento de carácter internacional. </t>
  </si>
  <si>
    <t xml:space="preserve">Publicar a través del periódico institucional de una sección alusiva a la movilidad, cooperación e intercambios de conocimiento de carácter internacional. </t>
  </si>
  <si>
    <t>El Periódico El Faro se publicará en el mes de Mayo</t>
  </si>
  <si>
    <t>Unicórdoba te cuenta, gestión, visibilidad y comunicación ciudadana</t>
  </si>
  <si>
    <t>Realizar campaña y/o estrategia de comunicación denominada “Encuentros”, las cuales son reuniones programadas con los diferentes sectores que convergen no solo al interior de la Institución sino de aquellos quienes tienen injerencia como el sector productivo, empresarial, gobierno y comunidad.</t>
  </si>
  <si>
    <t>Número de actividades realizadas sobre Rendición de Cuentas</t>
  </si>
  <si>
    <t>Número de encuentros realizados</t>
  </si>
  <si>
    <t>2 Encuentros:
- 1 con el Gobernador
- 1 con los congresistas del departamento</t>
  </si>
  <si>
    <t>Realizar “Encuentros radiales” en el informativo Unicor.</t>
  </si>
  <si>
    <t>Número de encuentros radiales realizados</t>
  </si>
  <si>
    <t>5 Encuentros Radiales:
- 2 AcrediGira
- 2 con el Vicerrector de Investigación y Extensión
-1 con el Rector</t>
  </si>
  <si>
    <t>Diseño de piezas gráficas informativas alusivas a la estrategia de Rendición de Cuentas.</t>
  </si>
  <si>
    <t>Diseñar piezas gráficas informativas alusivas a la estrategia de Rendición de Cuentas.</t>
  </si>
  <si>
    <t>Número de diseños de piezas gráficas realizadas</t>
  </si>
  <si>
    <t>Piezas diseñadas para la Audiencia Pública de Rendición de Cuentas vigencia 2016 (3 generales y 2 tarjetas)</t>
  </si>
  <si>
    <t>Realizar video informe de gestión semestrales.</t>
  </si>
  <si>
    <t>Número de videos de informe de gestión realizados</t>
  </si>
  <si>
    <t>Los videos se realizarán en el mes de Junio y en el mes de Diciembre</t>
  </si>
  <si>
    <t>Publicar en el periódico institucional “El Faro”, información referente a la gestión y gobernabilidad desarrollada que le apunte al cumplimiento del plan de gobierno y a las pautas establecidas por Transparencia y que a su vez permita mantener informada a la comunidad en general.</t>
  </si>
  <si>
    <t xml:space="preserve">Número de publicaciones realizadas en el periódico el Faro </t>
  </si>
  <si>
    <t>Publicar en la página web institucional toda la información referente a la gestión y gobernabilidad desarrollada que le apunte al cumplimiento del plan de gobierno.</t>
  </si>
  <si>
    <t>Número de publicaciones en la página web realizadas</t>
  </si>
  <si>
    <t>40 boletines</t>
  </si>
  <si>
    <t>Publicar y divulgar en las redes sociales información referente a la gestión y gobernabilidad desarrollada que le apunte al cumplimiento del plan de gobierno institucional.</t>
  </si>
  <si>
    <t>Número de publicaciones en redes sociales realizadas</t>
  </si>
  <si>
    <t>286 publicaciones en redes sociales</t>
  </si>
  <si>
    <t>Soy calidad</t>
  </si>
  <si>
    <t>Edición y publicación a través de la web y correos masivos institucionales del boletín Noticalidad.</t>
  </si>
  <si>
    <t>Número de actividades de SIGEC realizadas.</t>
  </si>
  <si>
    <t>Editar y publicar a través de la web y correos masivos institucionales el boletín Noticalidad.</t>
  </si>
  <si>
    <t xml:space="preserve">Número de ediciones y publicaciones del boletín noticalidad realizadas </t>
  </si>
  <si>
    <t>1 boletín de NotiCalidad</t>
  </si>
  <si>
    <t>Enviar información a través del correo institucional a todos los estamentos sobre las acciones que lidera el Sistema de Gestión de la Calidad.</t>
  </si>
  <si>
    <t>Difundir información a través del correo institucional a todos los estamentos sobre las acciones que lidera el Sistema de Gestión de la Calidad.</t>
  </si>
  <si>
    <t>Número de difusiones por el correo institucional sobre SIGEC realizadas</t>
  </si>
  <si>
    <t>5: 3 boletines enviados, 1 correo matriz de responsabilidades funconarios publicos , envío de un noticalidad</t>
  </si>
  <si>
    <t>Realizar y emitir cuñas radiales alusivas al Sistema Integral de Gestión de la Calidad.</t>
  </si>
  <si>
    <t xml:space="preserve">Número de cuñas realizadas y emitidas </t>
  </si>
  <si>
    <t>2 cuñas radiales</t>
  </si>
  <si>
    <t>Realizar publicación alusiva al SIGEC en el periódico institucional “El Faro”.</t>
  </si>
  <si>
    <t xml:space="preserve">Número de publicaciones en el periódico el Faro realizadas </t>
  </si>
  <si>
    <t>Diseñar piezas digitales con información alusiva al SIGEC y publicarlos a través del directorio activo y página web.</t>
  </si>
  <si>
    <t xml:space="preserve">Número de diseños realizados </t>
  </si>
  <si>
    <t>24 piezas</t>
  </si>
  <si>
    <t>Todos seguros y saludables</t>
  </si>
  <si>
    <t>Campaña “Todos Seguros y Saludables” en la cual se utilizan los medios de comunicación masivos internos para posicionar el área de salud y seguridad en el trabajo.</t>
  </si>
  <si>
    <t>Número de actividades de comunicación del SSST realizadas.</t>
  </si>
  <si>
    <t>Campaña posicionamiento “Todos Seguros y Saludables” en la cual se utilizan los medios de comunicación masivos internos para posicionar el área de salud y seguridad en el trabajo.</t>
  </si>
  <si>
    <t>Número de campañas realizadas</t>
  </si>
  <si>
    <t>Se realizó la campaña "Todos seguros y saludables"</t>
  </si>
  <si>
    <t>Publicación en el periódico el Faro de las actividades programadas por el Sistema de Seguridad y Salud en el Trabajo (SSST).</t>
  </si>
  <si>
    <t>Enviar correos masivos con información sobre el SSST, para motivar una cultura de prevención, autocuidado y seguridad en el ambiente laboral.</t>
  </si>
  <si>
    <t>Número de correos masivos enviados</t>
  </si>
  <si>
    <t>5 correos masivos</t>
  </si>
  <si>
    <t>Diseñar piezas digitales e impresas con información alusiva al SSST y publicarlos a través del directorio activo y página web.</t>
  </si>
  <si>
    <t>Diseñar piezas digitales con información alusiva al SSST y publicarlos a través del directorio activo y página web.</t>
  </si>
  <si>
    <t>Número de diseños de piezas digitales realizadas</t>
  </si>
  <si>
    <t>5 piezas digitales</t>
  </si>
  <si>
    <t>Publicación en el boletín Noticalidad con información alusiva al SSST.</t>
  </si>
  <si>
    <t>Número de publicaciones en el botelín NotiCalidad</t>
  </si>
  <si>
    <t>1 boletín</t>
  </si>
  <si>
    <t>Realizar boletín especial, enviarlo masivamente a los correos institucionales y publicarlo en la web relacionado con la rendición de cuentas sobre el Sistema de seguridad y salud en el trabajo</t>
  </si>
  <si>
    <t>Número de boletines realizados</t>
  </si>
  <si>
    <t>No se ha realizado la Rendición de Cuentas del SGSST</t>
  </si>
  <si>
    <t>PLAN ESTRATÉGICO DE TALENTO HUMANO</t>
  </si>
  <si>
    <t>Planificación de la Gestión del Talento Humano</t>
  </si>
  <si>
    <t>Elaborar Diagnóstico de Necesidades de Talento humano</t>
  </si>
  <si>
    <t>Número de diagnóstico realizados</t>
  </si>
  <si>
    <t>Gestión del Talento Humano</t>
  </si>
  <si>
    <t>Se realizó el Diagnóstico de necesidades de Bienestar Laboral</t>
  </si>
  <si>
    <t>Elaborar Diagnóstico de Clima Organizacional  trianual</t>
  </si>
  <si>
    <t>Elaborar Diagnóstico de Clima Organizacional bianual</t>
  </si>
  <si>
    <t>Elaborar  Perfil sociodemográfico de servidores públicos</t>
  </si>
  <si>
    <t>Se realizó el contrato y comienza a desarrollarse entre Mayo y Junio</t>
  </si>
  <si>
    <t>Actualizar la documentación perteneciente al proceso de Gestión y desarrollo del Talento Humano, para garantizar el mantenimiento del SIGEC</t>
  </si>
  <si>
    <t>% de documentación actualizada</t>
  </si>
  <si>
    <t>800 historias laborales digitalizadas para cargar al software, de un total de 1500</t>
  </si>
  <si>
    <t>Elaborar e implementar el Plan de estímulo e incentivo</t>
  </si>
  <si>
    <t>Plan implementado</t>
  </si>
  <si>
    <t>Plan elaborado</t>
  </si>
  <si>
    <t>Elaborar e implementar el Plan de desvinculación asistida</t>
  </si>
  <si>
    <t>Se tiene el plan. Falta la asignación de recursos</t>
  </si>
  <si>
    <t>Realizar Inducción Laboral</t>
  </si>
  <si>
    <t>% de funcionarios nuevos que reciben inducción</t>
  </si>
  <si>
    <t>Se realizó para Docentes Tiempo Completo y personal directivo. Falta docentes catedráticos que se realizará en Abril</t>
  </si>
  <si>
    <t>Realizar  Reinducción Laboral</t>
  </si>
  <si>
    <t>Actividades realizadas</t>
  </si>
  <si>
    <t>Programada para 8 y 15 de Mayo</t>
  </si>
  <si>
    <t>Fortalecer las capacidades, conocimientos y habilidades de los servidores en el puesto de trabajo, a través de la implementación del Plan Institucional de Capacitación y Cualificación Docente</t>
  </si>
  <si>
    <t>Se tiene documento y su desarrollo va según el cronograma</t>
  </si>
  <si>
    <t>Socializar y capacitar a la comunidad universitaria, en lo referente al Código de Ética y Buen Gobierno</t>
  </si>
  <si>
    <t>% de funcionarios capacitados</t>
  </si>
  <si>
    <t>Número de actividades formativas</t>
  </si>
  <si>
    <t>Programado para la Reinducción</t>
  </si>
  <si>
    <t>Implementar el Código de Ética y Buen Gobierno</t>
  </si>
  <si>
    <t>Número de reuniones del Comité de Ética y Buen Gobierno</t>
  </si>
  <si>
    <t>Gestión del Talento Humano
Gestión Legal</t>
  </si>
  <si>
    <t>Faltan reuniones del Comité con todos los miembros electos</t>
  </si>
  <si>
    <t>Realizar proceso de evaluación del desempeño laboral</t>
  </si>
  <si>
    <t>Número de evaluaciones realizadas</t>
  </si>
  <si>
    <t>La primera evaluación comienza en el mes de Junio</t>
  </si>
  <si>
    <t>Mantenimiento del Talento Humano</t>
  </si>
  <si>
    <t>Realizar la gestión del reconocimiento de salarios y prestaciones sociales</t>
  </si>
  <si>
    <t>% de reconocimiento de salarios y prestaciones económicas</t>
  </si>
  <si>
    <t>Se desarrolla según cronograma</t>
  </si>
  <si>
    <t>Relizar el proceso de afiliación y pago de los aportes al SGSS</t>
  </si>
  <si>
    <t>% de pagos de aportes al SGSS</t>
  </si>
  <si>
    <t>Ejecutar los programas del Sistema de Gestión de la Seguridad y Salud en el Trabajo</t>
  </si>
  <si>
    <t>% de programas ejecutados</t>
  </si>
  <si>
    <t>Se han realizado 3 Jornadas: Facultad de Ciencias de la Salud, Ciencias Básicas e Ingenierías. 
Así mismo, se han realizado 3 capacitaciones de Comités</t>
  </si>
  <si>
    <t>Selección, ingreso y retiro de personal</t>
  </si>
  <si>
    <t>Elaborar Estudio técnico de necesidades de personal</t>
  </si>
  <si>
    <t>Estudio técnico elaborado</t>
  </si>
  <si>
    <t>Gestión del Talento Humano
Rectoría</t>
  </si>
  <si>
    <t>% de reorganización de planta efectuada</t>
  </si>
  <si>
    <t>Proceso de estudio de propuesta</t>
  </si>
  <si>
    <t>Gestionar y participar en la Actualización del Manual de funciones</t>
  </si>
  <si>
    <t>Manual actualizado</t>
  </si>
  <si>
    <t>Se realizará junto con el estudio de propuesta</t>
  </si>
  <si>
    <t>Actualizar el sistema de información de personal</t>
  </si>
  <si>
    <t>% de actualización del sistema de información de personal</t>
  </si>
  <si>
    <t>Se realizará a partir de Mayo en SIGEP y KACTUS</t>
  </si>
  <si>
    <t>Elaborar e implementar Plan de previsión y Plan anual de vacantes</t>
  </si>
  <si>
    <t>Actividades operativas de la dependencia y/o proceso</t>
  </si>
  <si>
    <t>Asistir a eventos nacioanles para establecer contactos estratégicos y actualización en temas concernientes a la Internacionalización de la Educación</t>
  </si>
  <si>
    <t>Número de eventos asistidos</t>
  </si>
  <si>
    <t>Fortalecer los lazos de coorperación con Instituciones nacionales y actualizarse en temas de interes para el Proceso</t>
  </si>
  <si>
    <t>El Jefe de la Unidad de Relaciones Internacionales asistió a 1 evento de EuroPosgrados y 1 Asamblea OUII en Bogotá D.C.</t>
  </si>
  <si>
    <t>Realizar misiones internacionales</t>
  </si>
  <si>
    <t>Número de misiones realizadas</t>
  </si>
  <si>
    <t>Fortalecer los lazos de coorperación  con Instituciones internacionales</t>
  </si>
  <si>
    <t>Promover y apoyar la participacion de la universidad en eventos que permitan visibilizarla, y estrechar lazos con el sector productivo, empresarial y la comunidad en general.</t>
  </si>
  <si>
    <t xml:space="preserve">Numero de eventos nacionales en los que la universidad participa </t>
  </si>
  <si>
    <t>Se participó en el Encuentro de Paz. Así mismo, se piensa participar en la Feria Ganadera y el Encuentro de Emprendimiento Nacional</t>
  </si>
  <si>
    <t xml:space="preserve">Promover y apoyar la realizacion de actividades y/o eventos academicos, artisticos, culturales, recreativos y deportivos, en la universidad </t>
  </si>
  <si>
    <t>Número  de actividades y/o eventos realizados</t>
  </si>
  <si>
    <t>Se realizará Evento de Ovinos y Encuentro de Egresados de Acuicultura</t>
  </si>
  <si>
    <t>Documentar el indicador que mida el impacto de la intervención de Bienestar Institucional sobre los estudiantes en riesgo de deserción académica</t>
  </si>
  <si>
    <t>Indicador Aprobado</t>
  </si>
  <si>
    <t>Se encuentra en construcción</t>
  </si>
  <si>
    <t>Socializar ante las unidades de Bienestar en las Facultades el Indicador de Impacto de la Intervención de Bienestar Institucional sobre los Estudiantes en Riesgo de Deserción Académica</t>
  </si>
  <si>
    <t>Acta de Reunión de Equipo de Mejoramiento donde se Socializa</t>
  </si>
  <si>
    <t>Aplicación, tabulación y análisis del Instrumento de Medición de las Expectativas de los estudiantes de la universidad frente a los servicios ofertados por bienestar</t>
  </si>
  <si>
    <t xml:space="preserve">Informe de Resultados de la Aplicación del Instrumento de Medición de las Expectativas </t>
  </si>
  <si>
    <t>Se están aplicando las encuestas</t>
  </si>
  <si>
    <t>Convocar a los diferentes estamentos para elaborar proyecto que reglamente los servicios, programas y rubros presupuestales de bienestar</t>
  </si>
  <si>
    <t>Reglamento de Bienestar Elaborado</t>
  </si>
  <si>
    <t>Presentar ante las Directivas la Propuesta del Proyecto que Reglamenta los Servicios, Programas y Rubros Presupuestales de Bienestar y Realizar las Correcciones a que haya Lugar</t>
  </si>
  <si>
    <t>Acta de Consejo Académico donde se Presenta el Documento</t>
  </si>
  <si>
    <t>Gestionar la adquisición de material bibliográfico impreso para los diferentes programas</t>
  </si>
  <si>
    <t>Número de títulos adquiridos</t>
  </si>
  <si>
    <t>Se realizó la solicitud para la adquisición de 540 títulos</t>
  </si>
  <si>
    <t>Gestionar la renovación del contrato de revistas impresas</t>
  </si>
  <si>
    <t>Número de suscripciones de revistas renovadas</t>
  </si>
  <si>
    <t>Realizar el inventario bibliográfico anual</t>
  </si>
  <si>
    <t>Cantidad de inventario realizado</t>
  </si>
  <si>
    <t>Realizar 2 campañas de uso de la biblioteca para todos los miembros de la comunidad universitaria</t>
  </si>
  <si>
    <t>Se espera realizar a finales de Mayo</t>
  </si>
  <si>
    <t>Realizar una encuesta de satisfacción de usuarios de la Biblioteca</t>
  </si>
  <si>
    <t>Encuesta realizada</t>
  </si>
  <si>
    <t>Socializar con el equipo de trabajo el mapa de riesgo del proceso</t>
  </si>
  <si>
    <t>Número de revisiones al Mapa de Riesgos del proceso</t>
  </si>
  <si>
    <t>Se ha realizado una revisión, en reunión del 2 de Febrero de 2017, acta 01</t>
  </si>
  <si>
    <t>Disponer de una herramienta de Chat Interactivo para facilitar la comunicación entre la comunidad Universitaria y la División de Admisiones, Registro y Control.</t>
  </si>
  <si>
    <t>Chat Interactivo en funcionamiento</t>
  </si>
  <si>
    <t>El Chat se encuentra activo y se dan respuestas oportunas a través de el</t>
  </si>
  <si>
    <t>Divulgar la información de interés de los estudiantes a través de la página web y redes sociales Institucional.</t>
  </si>
  <si>
    <t>% de información de interés de los estudiantes publicada en la página web</t>
  </si>
  <si>
    <t>Se comunica a través de la página web y redes sociales</t>
  </si>
  <si>
    <t>Diseñar indicador que permita medir el número de usuario atendidos por el proceso</t>
  </si>
  <si>
    <t>Indicadores de atención al cliente establecidos</t>
  </si>
  <si>
    <t>Falta documentar el indicador</t>
  </si>
  <si>
    <t>Facilitar el acceso a la información a los estudiantes y población en general</t>
  </si>
  <si>
    <t>Página web actualizada</t>
  </si>
  <si>
    <t>Se actualiza periódicamente en conjunto con la web master</t>
  </si>
  <si>
    <t>Medir el indicador tiempo de respuesta a las solicitudes de certificaciones académicas</t>
  </si>
  <si>
    <t>Indicador tiempo de respuesta a las solicitudes de certificaciones académicas establecido</t>
  </si>
  <si>
    <t>Se medirá en los meses de Junio y Diciembre</t>
  </si>
  <si>
    <t>Número de encuesta de satisfacción de usuarios realizada</t>
  </si>
  <si>
    <t>Se realizarán en Junio y Diciembre</t>
  </si>
  <si>
    <t>Realizar talleres de capacitación que el proceso requiere para mejorar la productividad interna, atención a los usuarios, empoderamiento del sistema y las relaciones interpersonales.</t>
  </si>
  <si>
    <t>Número de actividades de capacitación durante el año 2017</t>
  </si>
  <si>
    <t>Capacitar a los jefes de departamentos, secretarias académicas y secretarias de departamento en el uso del sistema power campus</t>
  </si>
  <si>
    <t>Capacitaciones ejecutadas</t>
  </si>
  <si>
    <t>Se han capacitado las Facultades de MVZ, Ingenierías y Ciencias Básicas</t>
  </si>
  <si>
    <t>Crear, revisar y socializar la documentación del proceso de Gestión Admisiones y Registro de acuardo al sistema de calidad institucional.</t>
  </si>
  <si>
    <t>Documentación realizada, socializada y aprobada</t>
  </si>
  <si>
    <t>Se revisó la documentación en reunión del 2 de Febrero de 2017, acta 01</t>
  </si>
  <si>
    <t>Divulgar la oferta académica por semestre en la página web institucional, emisoras, prensa local, redes sociales.</t>
  </si>
  <si>
    <t>Divulgar dos veces la oferta académica durante el año 2017</t>
  </si>
  <si>
    <t>La oferta académica para 2017-2 se encuentra publicada en la página web</t>
  </si>
  <si>
    <t>Capacitar un mínimo de 500 estudiantes de primer semestre en cada periodo académico.</t>
  </si>
  <si>
    <t>Capacitar a los estudiantes de primer semestre</t>
  </si>
  <si>
    <t>Se han capacitado 285 estudiantes</t>
  </si>
  <si>
    <t>Ajustar y disponer la plataforma académica para el proceso de inscripción de aspiranes a los proramas de pregrado y postgrados</t>
  </si>
  <si>
    <t>Ajustar y disponer la plataforma académica</t>
  </si>
  <si>
    <t>La plataforma académica Power Campus se encuentra activa</t>
  </si>
  <si>
    <t>Realizar dos exámenes de admisión durante el año acorde a lo coordinado con la entidad que contratada para tal fin</t>
  </si>
  <si>
    <t>Realizar dos exámenes de admisión durante el año</t>
  </si>
  <si>
    <t>ACTUALIZAR ACTIVIDAD</t>
  </si>
  <si>
    <t>Hacer dos reuniones de Comité de Admiones para analizar los listados suministrados por el ente contratado que realizó el exámen de admisión</t>
  </si>
  <si>
    <t>Hacer dos reuniones de Comité de Admiones durante el año</t>
  </si>
  <si>
    <t>Realizar dos procesos de matrícula de conformidad con las fechas establecidas en el Calendario Académico</t>
  </si>
  <si>
    <t xml:space="preserve">Dos procesos de matrícula </t>
  </si>
  <si>
    <t>Se realizó el proceso de matrículas entre Diciembre de 2016 y Febrero de 2017</t>
  </si>
  <si>
    <t>Recepcionar la documentación de los aspirantes admitidos para cada periodo académico del año 2017</t>
  </si>
  <si>
    <t>% de recepción de documentos de los aspirantes admitidos</t>
  </si>
  <si>
    <t>Se realizó el proceso de matrículas y se recepcionó la documentación de los admintidos, entre Diciembre de 2016 y Febrero de 2017</t>
  </si>
  <si>
    <t>Realizar dos procesos de matrícula de conformidad con las fechas establecidas en el Calendario Académico de nuevos estudiantes</t>
  </si>
  <si>
    <t>% de nuevos estudiantes matriculados</t>
  </si>
  <si>
    <t>ELIMINAR</t>
  </si>
  <si>
    <t>Garantizar el acceso a la información de los usuarios, siempre y cuando cumpla con los parámetros establecidos</t>
  </si>
  <si>
    <t>% de certificados generados</t>
  </si>
  <si>
    <t>Las solicitudes de certificados académicos se atienden con oportunidad</t>
  </si>
  <si>
    <t>Atencion a los usuarios</t>
  </si>
  <si>
    <t xml:space="preserve">% de usuarios atendidos </t>
  </si>
  <si>
    <t>La División opera con normalidad</t>
  </si>
  <si>
    <t xml:space="preserve">Ejecutar los planes de mejoramiento del proceso </t>
  </si>
  <si>
    <t>Numero de planes de mejoramientos ejecutados/Numero de planes establecidos</t>
  </si>
  <si>
    <t>Ejecutar las actividades establecidas en la Matriz de Transparencia que sean reponsabilidad de la oficina</t>
  </si>
  <si>
    <t>Ejecución del 100% de las actividades</t>
  </si>
  <si>
    <t>Numero de actividades ejecutadas/Numero de actividades  establecidas</t>
  </si>
  <si>
    <t>Se han ejecutado 19 actividades de 34</t>
  </si>
  <si>
    <t>Elaborar un cronograma que contemple los dos semestres con las estrategias de socialización del procedimiento  Peticiones, Quejas, Reclamos, Sugerencias y Demandas a:
* Estudiantes de pregrado presencial y a distancia
* Estudiantes de Postgrado
* Docentes
* Administrativo</t>
  </si>
  <si>
    <t>Número de cronogramas elaborados</t>
  </si>
  <si>
    <t>Se presentó el cronograma</t>
  </si>
  <si>
    <t>Diseñar e implementar un plan de recepcion de solicitudes escritas del SPQRSD</t>
  </si>
  <si>
    <t>El plan se elaboró</t>
  </si>
  <si>
    <t xml:space="preserve">Cumplir con el cronograma establecido </t>
  </si>
  <si>
    <t>Programado desde el 22 de Abril</t>
  </si>
  <si>
    <t>Divulgar la nueva Resolución a la Comunidad Universitaria mediante la realización de dos  reuniones de sensibilización dirigidos a los  grandes grupos de interes, las facultades y  los procesos.</t>
  </si>
  <si>
    <t>% de asistencia</t>
  </si>
  <si>
    <t>No de funcionarios que asistieron/Total de funcionarios citados</t>
  </si>
  <si>
    <t>La Resolución se encuentra para la firma</t>
  </si>
  <si>
    <t xml:space="preserve">Elaborar cuatro informes trimestrales sobre el comportamiento del Sistema de Peticiones, Quejas, Reclamos, Sugerencias y Denuncias (SPQRSyD)
</t>
  </si>
  <si>
    <t>No de Informes Elaborados</t>
  </si>
  <si>
    <t>El primero se elabora en Abril</t>
  </si>
  <si>
    <t>Elaborar un informe acumulativo cada seis meses del comportamiento del SPQRS por cada periodo</t>
  </si>
  <si>
    <t>El primero se elabora en Julio</t>
  </si>
  <si>
    <t>Identificar los Procesos que deben realizar medición del Nivel de Satisfacción del SIGEC</t>
  </si>
  <si>
    <t>100% de procesos identificados</t>
  </si>
  <si>
    <t xml:space="preserve">No de procesos que deben medir el nivel de satisfacción de sus usuarios/Total de procesos </t>
  </si>
  <si>
    <t>Acta 16 de 2017
12 procesos deben aplicar la herramienta</t>
  </si>
  <si>
    <t>Solicitar la elaboración y aplicación de la herramienta de medición del Nivel de Satisfacción</t>
  </si>
  <si>
    <t>No de herramientas de medición aplicadas</t>
  </si>
  <si>
    <t>Programada para el segundo semestre en Junio</t>
  </si>
  <si>
    <t>Consolidar los resultados obtenidos por los Procesos identificados.</t>
  </si>
  <si>
    <t>Número de Informe de resultados</t>
  </si>
  <si>
    <t>Se elabora en Junio</t>
  </si>
  <si>
    <t xml:space="preserve">Establecer un plan de trabajo que establezcan las acciones a seguir para inscribir los  tramites faltantes ante SUIT. </t>
  </si>
  <si>
    <t xml:space="preserve">Nivel de avance de los tramites de la institución </t>
  </si>
  <si>
    <t>Se presentó el Plan (5 trámites para el 2017)</t>
  </si>
  <si>
    <t>Socializar el plan de trabajo con las Unidades y/o Dependencias responsables.</t>
  </si>
  <si>
    <t>N° de Dependencias responsables asistentes/Total de las dependencias responsables)</t>
  </si>
  <si>
    <t>Se realizó la socialización</t>
  </si>
  <si>
    <t xml:space="preserve">Realizar seguimiento y revisión a la ejecución del plan cada dos meses. </t>
  </si>
  <si>
    <t>N° de seguimientos realizados</t>
  </si>
  <si>
    <t>Se realizará en Junio-Julio</t>
  </si>
  <si>
    <t>Revisión y actualización de la herramienta que evalua la satisfacción de los usuarios del SPQRSD de la Institución</t>
  </si>
  <si>
    <t>Herramienta de medición de la satisfacción en operación</t>
  </si>
  <si>
    <t xml:space="preserve">Acta 16 de 2017  </t>
  </si>
  <si>
    <t xml:space="preserve">Realizar actividades orientadas al proceso de Acreditacion Institucional: 
1. Acompañamiento al Consejo de Acreditacion Institucional 
2. Apoyar a las Dependencias que tienen actividades en el Plan de Contingencia de Acreditacion Institucional  
</t>
  </si>
  <si>
    <t xml:space="preserve">1. 100% Sesiones del Consejo de Acreditacion Institucional
2. 100% de las dependencias </t>
  </si>
  <si>
    <t xml:space="preserve">
Realizar actividades que promuevan el cumplimiento de la politica de autoevaluación para la acreditación de programas y acreditación institucional (Acuerdo 178/2014):
1. Acompañar a los programas que están en proceso de acreditación de calidad en la aplicación de la metodología de autoevaluación adoptada por la Institución según solicitud de los programas.
2. Capacitar a los comités de acreditación y curriculo de los programas que realicen autoevaluación en la vigencia según cronograma, en el procedimiento para la elaboración y aprobación de planes de mejoramiento (PGDC-006). Según lo requieran.
</t>
  </si>
  <si>
    <t xml:space="preserve">
1. 100% solicitudes de acompañamiento
2. 100% programas capacitados según solicitudes
</t>
  </si>
  <si>
    <t>Programas capacitados/Total Solicitudes requeridas</t>
  </si>
  <si>
    <t>Se realizan asesorías y acompañamientos al programa de Administración en Finanzas y Negocios Internacionales, y Bacteriología</t>
  </si>
  <si>
    <t>Asesorar a los programas académicos en la solicitud o renovación de los registros calificados que estén por vencer según solicitud del programa</t>
  </si>
  <si>
    <t>Llevar control de la correspondencia enviada y recibida de la Unidad</t>
  </si>
  <si>
    <t>Documentos archivados adecuadamente/total de documentos recibidos y enviados</t>
  </si>
  <si>
    <t>Mantener el archivo de gestión de acuerdo a la tabla de retención documental</t>
  </si>
  <si>
    <t>Actualizar  e  implementar el sistema de  vinculación de servidores públicos no docentes</t>
  </si>
  <si>
    <t>Está programada para el segundo semestre</t>
  </si>
  <si>
    <t>Participar activamente de las  reuniones del Comité de Ética y Buen Gobierno, con el fin de garantizar su cumplimiento</t>
  </si>
  <si>
    <t>Notificar los diferentes actos administrativos que se expidan en torno al Plan Anual de Vacantes</t>
  </si>
  <si>
    <t>% de notificaciones realizadas</t>
  </si>
  <si>
    <t>Prestación del servicio de recurso humano para conducir los vehiculos del parque automotor</t>
  </si>
  <si>
    <t>Numero de conductores contratados</t>
  </si>
  <si>
    <t>Revisión y ajuste si es necesario de un inventario de información publicable o registro de activo de la información</t>
  </si>
  <si>
    <t>Inventario de información publicable o registro de activo de la información ajustado y publicado</t>
  </si>
  <si>
    <t>Se encuentra publicado en el SIGEC</t>
  </si>
  <si>
    <t>Elaboracion de un programa de Gestión Documental</t>
  </si>
  <si>
    <t>Programa de Gestión Documental elaborado</t>
  </si>
  <si>
    <t>En espera de ejecución del contrato diag. De archivo de gestión</t>
  </si>
  <si>
    <t>Revisión y ajuste si es necesario del Cuadro de Clasificación Documental - CCD</t>
  </si>
  <si>
    <t>Cuadro de Clasificación Documental ajustado y publicado</t>
  </si>
  <si>
    <t>Revisión y ajuste del Inventario Documental del Archivo Central</t>
  </si>
  <si>
    <t>Inventario documental ajustado</t>
  </si>
  <si>
    <t>En espera del contrato en ejecución</t>
  </si>
  <si>
    <t>Elaboración del Plan de eficiencia Administrativa y Cero Papel</t>
  </si>
  <si>
    <t>N° de Plan de Eficiencia Administrativa y Cero Papel aprobado</t>
  </si>
  <si>
    <t>Se debe presentar antes del 19 de Mayo</t>
  </si>
  <si>
    <t>Implementación y seguimiento de las Estrategias de Eficiencia Administrativa y Cero Papel</t>
  </si>
  <si>
    <t>N° de Estrategias de Eficiencia Administrativa y Cero Papel</t>
  </si>
  <si>
    <t>Operar el Comité de Archivo</t>
  </si>
  <si>
    <t>N° de reuniones de comité de archivo</t>
  </si>
  <si>
    <t>Se han realizado 2 reuniones</t>
  </si>
  <si>
    <t>Revisar los documentos vigentes en el SIGEC y los que se encuentran en uso por los funcionarios</t>
  </si>
  <si>
    <t>N° de revisiones realizadas</t>
  </si>
  <si>
    <t>Se realizó revisión</t>
  </si>
  <si>
    <t>Actualizar los documentos a los que haya lugar previa revisión y Realizar retroalimentación con los funcionarios de los documentos actualizados o modificados o creados</t>
  </si>
  <si>
    <t>N° de documentos actualizados</t>
  </si>
  <si>
    <t>Se han actualizado más de 2 documentos</t>
  </si>
  <si>
    <t>Capacitar a los funcionarios del Proceso sobre los documentos vigentes y como acceder a ellos</t>
  </si>
  <si>
    <t>N° de capacitaciones realizadas</t>
  </si>
  <si>
    <t>Se realizó capacitación en una reunión de equipo de mejoramiento</t>
  </si>
  <si>
    <t>Capacitar a los funcionarios sobre el adecuado diligenciamiento de los formatos del proceso</t>
  </si>
  <si>
    <t>Se realizó 1 en equipo de mejoramiento</t>
  </si>
  <si>
    <t>Realización y aprobación del Plan de seguimiento a los archivos de gestión de la Institución</t>
  </si>
  <si>
    <t>Plan de seguimiento a los archivos de gestión de la Institución</t>
  </si>
  <si>
    <t>Elaborar, Actualizar y Aprobar tablas de
retencion documental - TRD si es necesario</t>
  </si>
  <si>
    <t xml:space="preserve"> Tablas de
retencion documental - TRD </t>
  </si>
  <si>
    <t>Atender requerimientos de consulta</t>
  </si>
  <si>
    <t>N° de solicitudes respondidas / N° de solicitudes realizadas</t>
  </si>
  <si>
    <t>Se han atendido todos los requerimientos a la fecha</t>
  </si>
  <si>
    <t>Ejecución del Plan de Seguimiento a los archivos de gestión de la Institución</t>
  </si>
  <si>
    <t>Plan de seguimiento ejecutado/Plan de seguimiento proyectado</t>
  </si>
  <si>
    <t>Realización y aprobación del Plan de Transferencias a los archivos de gestión de la Institución</t>
  </si>
  <si>
    <t xml:space="preserve"> Plan de Transferencias</t>
  </si>
  <si>
    <t>Espera realizarse en el segundo semestre de 2017</t>
  </si>
  <si>
    <t>Ejecución del Plan de Transferencia a los archivos de gestión de la Institución</t>
  </si>
  <si>
    <t>Plan deTranferencia ejecutado/Plan de Transferencia proyectado</t>
  </si>
  <si>
    <t>Depende de la aprobación del Plan de Transferencias</t>
  </si>
  <si>
    <t>Recepcionar, clasificar, radicar, registrar y
distribuir documentos y comunicaciones
oficiales internas y externas recibidas a sus
diferentes destinos</t>
  </si>
  <si>
    <t>No de comunicaciones
oficiales internas y externas distribuidas oportunamente</t>
  </si>
  <si>
    <t>6501 comunicaciones hasta el 31 de Marzo</t>
  </si>
  <si>
    <t>Organizar, custodiar, conservar y disposicion final de la documentacion que reposa en el archivo central de la Universidad</t>
  </si>
  <si>
    <t>Inventario Documental</t>
  </si>
  <si>
    <t>En espera del contrato para el archivo 2017 y para el segundo semestre, el archivo antiguo</t>
  </si>
  <si>
    <t>Proyecctar y elaborar los convenios con instituciones internacionales que se gestionen por parte de las distitnas dependencias de la Instituciòn</t>
  </si>
  <si>
    <t>% de Convenios proyectados, elaborados y revisados</t>
  </si>
  <si>
    <t>Se ha legalizado 1 convenio. Actualmente hay 3 convenios en trámite</t>
  </si>
  <si>
    <t>Proyectar y elaborar los convenios con instituciones de educación superior acreditadas en alta calidad, con miras a ofertar postgrados en la institución que gestione el proceso de Docencia</t>
  </si>
  <si>
    <t>A la fecha no se ha gestionado ninguno</t>
  </si>
  <si>
    <t>Establecer   convenios y alianzas con otras instituciones relacionadas con el uso de TIC .</t>
  </si>
  <si>
    <t>Proyecctar y elaborar los convenios con otras instituciones relacionadas con el uso de TIC, que gestione el proceso de Docencia</t>
  </si>
  <si>
    <t>RENATA</t>
  </si>
  <si>
    <t>Solicitar el cumplimiento del acuerdo de creación de la Vicerrectoría de Investigación, mediante la comunicaciòn al Rector y publicaciòn del documento en la pàgina web</t>
  </si>
  <si>
    <t>Vicerrector nombrado</t>
  </si>
  <si>
    <t>Acuerdo legalizado</t>
  </si>
  <si>
    <t>Proyecctar y elaborar de los convenios interinstitucionales y su posterior revisiòn</t>
  </si>
  <si>
    <t>Hasta Marzo se han elaborado 4 convenios</t>
  </si>
  <si>
    <t>Elaborar informe de metas por cumplir y presentar al Rector, para que se les de cumplimiento y se proyecte los acuerdos necesarios</t>
  </si>
  <si>
    <t>Número de informes presentados</t>
  </si>
  <si>
    <t>Proyecctar y elaborar de los convenios que gestione Bienestar Institucional</t>
  </si>
  <si>
    <t>No se ha elaborado el convenio</t>
  </si>
  <si>
    <t>Está en proceso de socialización. Falta aprobación</t>
  </si>
  <si>
    <t>Dar tràmite al proyecto de Estatuto de Contratación</t>
  </si>
  <si>
    <t>Falta visto bueno</t>
  </si>
  <si>
    <t>No se ha realizado reuniones</t>
  </si>
  <si>
    <t>Proyectar y ejecutar el proceso de elecciones internas</t>
  </si>
  <si>
    <t>Número de elecciones internas</t>
  </si>
  <si>
    <t>Se realizaron las elecciones para el Representante de los Egresados ante el CSU</t>
  </si>
  <si>
    <t>Programar y ejecutar los grados acadèmicos</t>
  </si>
  <si>
    <t>Número de procesos de graduación realizados</t>
  </si>
  <si>
    <t>A la fecha van 100 graduados</t>
  </si>
  <si>
    <t xml:space="preserve">Ejecutar la defensa tècnica de la Universidad ante las distintas instancias judiciales </t>
  </si>
  <si>
    <t>% de defencas ejecutadas</t>
  </si>
  <si>
    <t>A la fecha se han realizado defensas ténicas en 16 procesos</t>
  </si>
  <si>
    <t>Proveer respuesta clara, precisa y de fondo a los derechos de petición elevados a la Institución y que son competencia de la Unidad</t>
  </si>
  <si>
    <t>% de derechos de petición respondidos</t>
  </si>
  <si>
    <t>Se contestan los derechos de petición</t>
  </si>
  <si>
    <t xml:space="preserve">Elaborar conceptos jurídicos </t>
  </si>
  <si>
    <t>% de conceptos jurídicos elaborados</t>
  </si>
  <si>
    <t>Se han dado 5 conceptos jurídicos</t>
  </si>
  <si>
    <t xml:space="preserve">Proveer respuesta a las acciones de tutela en contra de la institución con el objeto de evitar consecuencias jurídicas adversas </t>
  </si>
  <si>
    <t>% de tutelas contestadas</t>
  </si>
  <si>
    <t>Se han contestado 5 tutelas</t>
  </si>
  <si>
    <t>Elaborar y Revisar los contratos de comisión de estudio de los docentes de la Institución</t>
  </si>
  <si>
    <t>% de contratos revisados</t>
  </si>
  <si>
    <t>En el momento se están revisando 3</t>
  </si>
  <si>
    <t xml:space="preserve">Actualización, Revisión y Aprobación del Normograma </t>
  </si>
  <si>
    <t>Número de normogramas actualizados</t>
  </si>
  <si>
    <t>Programado para el mes de Mayo</t>
  </si>
  <si>
    <t>Darle tràmite a todas las quejas e informes que se presenten en esta Dependencia</t>
  </si>
  <si>
    <t>% de quejas tramitadas</t>
  </si>
  <si>
    <t>Se han tramitado 10 quejas</t>
  </si>
  <si>
    <t>Impulsar los procesos disciplinarios adelantados por la Unidad</t>
  </si>
  <si>
    <t>% de procesos impulsados</t>
  </si>
  <si>
    <t>Se han impulsado 70 proceso</t>
  </si>
  <si>
    <t>Realizar capacitaciones sobre temas referentes al Regimen Disciplinario</t>
  </si>
  <si>
    <t>Número de capacitaciones realizadas</t>
  </si>
  <si>
    <t>Se han realizado 2 capacitaciones en las inducciones que realiza la Divisón de Talento Humano</t>
  </si>
  <si>
    <t>Atender al público que requiere servicios a la unidad de Comunicaciones</t>
  </si>
  <si>
    <t>porcentajede atención al público atendidio</t>
  </si>
  <si>
    <t>Recibir y enviar correspondencias referentes al proceso de comunicaiones</t>
  </si>
  <si>
    <t>Porcentaje de correspondencia enviada y recibida</t>
  </si>
  <si>
    <t>Se han enviado 28 oficios</t>
  </si>
  <si>
    <t>Coordinar y reservar el préstamo de los diferentes auditorios de la Universidad    " central  y cultural"</t>
  </si>
  <si>
    <t>Porcentaje de reservas a aduirotiors realizadas</t>
  </si>
  <si>
    <t>Se han atendido las solicitudes de acuerdo a la disponibilidad del lugar (120 solicitudes atendidas)</t>
  </si>
  <si>
    <t>Archivar documentación referente al proceso de comunicacicones</t>
  </si>
  <si>
    <t>Porcentaje de documentos archivados sobre el proceso de comunicaciones</t>
  </si>
  <si>
    <t>Perfilar, refilar y empastar documentos físicos de acuerdo a las solicitudes de servicio</t>
  </si>
  <si>
    <t>Porcentaje perfilados, refilados y empastes de documentos realizados</t>
  </si>
  <si>
    <t>Refilados : 5715 empaste: 84</t>
  </si>
  <si>
    <t>Realizar de carteleras con contenido alusivo a las actividades académicas e investigativas d ela Universidad</t>
  </si>
  <si>
    <t xml:space="preserve">Porcentaje de carteleras realizadas </t>
  </si>
  <si>
    <t>3 carteleras</t>
  </si>
  <si>
    <t>Apoyar losgísticamente en la organización y adecuación de auditorios</t>
  </si>
  <si>
    <t>Porcentaje de apoyo a las diferentes activiades programas den los auditorios "central y cultural"</t>
  </si>
  <si>
    <t>Realizar oficios y comunicaciones para dar a conocer información referente al proceso de comunicaciones</t>
  </si>
  <si>
    <t>100&amp;%</t>
  </si>
  <si>
    <t>Porcentaje de oficios realizados sobre el proceso de comunicaciones</t>
  </si>
  <si>
    <t>Ejecutar las etapas precontractual, contractual y postcontractual de los requerimientos de bienes o servicios de la Institución de acuerdo con la normatividad actual aplicable.</t>
  </si>
  <si>
    <t>% de solicitudes de CDP recibidas y registradas</t>
  </si>
  <si>
    <t>Se han registrado 132 CDP de 309 recibidos</t>
  </si>
  <si>
    <t>Certificar los contratos, ordenes contractuales, ordenes de bienes o servicios que se realizan en la División de Contratación</t>
  </si>
  <si>
    <t>% de certificaciones de contratos realizadas</t>
  </si>
  <si>
    <t>Atender los requerimientos de los Entes de Control incluyendo los reportes a las plataformas existentes de acuerdo a las normas que aplican a la Universidad (SIA Observa, SIRECI, entre otros)</t>
  </si>
  <si>
    <t>% de respuestas elaboradas y enviadas a los Entes de Control</t>
  </si>
  <si>
    <t>Se han elaborado los informes</t>
  </si>
  <si>
    <t>Integrar el  formato Lista de Chequeo a  las carpetas que contienen los documentos de los contratos, con su respectiva foliación (Primera Página).</t>
  </si>
  <si>
    <t>% de listas de chequeo incluidas en el  las carpetas de los contratos</t>
  </si>
  <si>
    <t>Todas las carpetas a partir de 2017 tienen lista de chequeo</t>
  </si>
  <si>
    <t xml:space="preserve">Dar visto bueno a todos las carpetas de los contratos que contengan lista de chequeo diligenciada para aprobacion </t>
  </si>
  <si>
    <t>% de carpetas con Visto Bueno</t>
  </si>
  <si>
    <t>Diligenciar fecha correspondiente al dia de la elaboración de la comunicación para designación de supervisión.</t>
  </si>
  <si>
    <t>% de comunicación para designaciones  de supervisión con la fecha correspondiente</t>
  </si>
  <si>
    <t>Realizar modificatorio a los contratos cuando se cambie el supervisor designado.</t>
  </si>
  <si>
    <t>numero de cambios de supersisión/contratos modificados</t>
  </si>
  <si>
    <t>Realizar los planes de mejoramiento dentro de los terminos establecidos</t>
  </si>
  <si>
    <t>numero de planes aprobados /numero de planes requeridos</t>
  </si>
  <si>
    <t xml:space="preserve">Realizar la actualización de los formatos </t>
  </si>
  <si>
    <t>% formatos publicados</t>
  </si>
  <si>
    <t>Unificar requisitos en las diferentes modalidades de contratacion</t>
  </si>
  <si>
    <t>% de procedimientos aprobados</t>
  </si>
  <si>
    <t>Capacitar a los funcionarios en las nuevas regulaciones relacionadas con la contratacion</t>
  </si>
  <si>
    <t>100% de los funcionarios capacitados</t>
  </si>
  <si>
    <t>100% de los funcionarios aplicando el conocimiento adquirido</t>
  </si>
  <si>
    <t>Mejorar la gestión de los remanentes productos de los embargos.</t>
  </si>
  <si>
    <t>Efectivo recuperado/Total de remanentes</t>
  </si>
  <si>
    <t>Se han depurado 2035 cuentas de un total de 32328 a depurar</t>
  </si>
  <si>
    <t>Depuración de la cartera de matrículas (Pregrado y Postgrados).</t>
  </si>
  <si>
    <t>% de Cartera depurada</t>
  </si>
  <si>
    <t>Se diagnosticó la cartera a ajustar. Se inició el proceso de depuración de cada programa académico</t>
  </si>
  <si>
    <t>Revisión mensual entre Presupuesto y Contabilidad de los ingresos.</t>
  </si>
  <si>
    <t>12 revisiones al año</t>
  </si>
  <si>
    <t># de revisiones efectuadas</t>
  </si>
  <si>
    <t>Se han realizado 3 reuniones</t>
  </si>
  <si>
    <t>Depuración de las cuentas bancarias entre Contabilidad y Tesorería</t>
  </si>
  <si>
    <t>% de cuentas depuradas</t>
  </si>
  <si>
    <t>Se han depurado un total de 6 cuentas de 20</t>
  </si>
  <si>
    <t>Seguimiento mensual a las actividades del SIGEC.</t>
  </si>
  <si>
    <t>12 Seguimientos al año</t>
  </si>
  <si>
    <t># de reuniones efectuadas</t>
  </si>
  <si>
    <t>A la fecha se han realizado 3 reuniones de equipo de mejoramiento</t>
  </si>
  <si>
    <t>Actualizar el estatuto presupuestal y financiero</t>
  </si>
  <si>
    <t>Estatuto presupuestal y financiero actualizado</t>
  </si>
  <si>
    <t>Se inició el proceso de actualización</t>
  </si>
  <si>
    <t>Preparar y presentar informes financieros de acuerdo con la normatividad vigente</t>
  </si>
  <si>
    <t># Informes presentados / # Informes requeridos</t>
  </si>
  <si>
    <t>Se han presentado informes al MEN, DIAN, CHIP, Contraloría General, CSU</t>
  </si>
  <si>
    <t>Capacitar en manejo de temas financieros a otras unidades administrativas y académicas</t>
  </si>
  <si>
    <t>2 Capacitaciones</t>
  </si>
  <si>
    <t>Numero de funcionarios capacitados</t>
  </si>
  <si>
    <t>Se elaborará un cronograma de capacitaciones</t>
  </si>
  <si>
    <t>Prestación de servicios y suministro de materiales eléctricos para suplir las necesidades de los tres Campus de la Universidad de Córdoba</t>
  </si>
  <si>
    <t>(Solicitudes atendidas/ Solicitudes recibidas)*100%</t>
  </si>
  <si>
    <t>Infraestructura</t>
  </si>
  <si>
    <t>se ha atendido un 20,25% de las solicitudes recibidas. El personal de la empresa de servicios temporales se contrato a partir del 23/03/2017 y el contrato se adjudico el 7 de abril, hace 1 mes</t>
  </si>
  <si>
    <t xml:space="preserve">Suministro de servicios y suministro de materiales de ferreteria, albañileria y plomería a las tres sedes de la Universidad de Córdoba </t>
  </si>
  <si>
    <t>se ha atendido un 25% de las solicitudes recibidas. El personal de la empresa de servicios temporales se contrato a partir del 23/03/2017 y el contrato se adjudico el 02 de marzo, hace 2 meses</t>
  </si>
  <si>
    <t>Prestación de servicios de mantenimiento preventivo y correctivo de equipos de refrigeración y aires acondicionados</t>
  </si>
  <si>
    <t>(No. De mantenimientos realizados / No. De mantenimientos programados)*100%</t>
  </si>
  <si>
    <t>se ha atendido un 27% de las solicitudes de mantenimiento correctivo recibidas. El contrato se adjudico el 13 de marzo, hace 2 meses</t>
  </si>
  <si>
    <t>Prestación de servicios de mantenimiento preventivo y correctivo y/o  servicio de calibración y verificación a equipos de laboratorio de la Universidad de Córdoba</t>
  </si>
  <si>
    <t xml:space="preserve">Numero de verificaciones realizadas </t>
  </si>
  <si>
    <t>Esperando información por parte del supervisor relacionada con el contrato.</t>
  </si>
  <si>
    <t>Prestación de servicios de mantenimiento preventivo y correctivo a vehículos, tractores, maquinas y equipos agrícolas de la Universidad de Córdoba</t>
  </si>
  <si>
    <t>(No. De mantenimientos preventivos realizados / No. De mantenimientos preventivos programados)*100%</t>
  </si>
  <si>
    <t>dos  automoviles del parque automotor faltan por mantenimeinto programado en el primer semestre del año</t>
  </si>
  <si>
    <t>Prestación de servicios  de fumigación en los tres Campus de la Universidad de Córdoba</t>
  </si>
  <si>
    <t xml:space="preserve">Numero de fumigaciones realizadas </t>
  </si>
  <si>
    <t>se encuentra en trámite</t>
  </si>
  <si>
    <t>Prestación de servicios - suministro de agua a diferentes dependencias de la institución</t>
  </si>
  <si>
    <t>Numero de meses de suministro de agua</t>
  </si>
  <si>
    <t>Adquisisción de implementos de aseo para diferentes dependencias (laboratorios, oficinas) de la Universidad</t>
  </si>
  <si>
    <t>(Solicitudes de implementos aseo atendidas/ Total solicitudes de implementos aseo)*100%</t>
  </si>
  <si>
    <t>no se ha solicitado contrato, se esta trabajando con inventario del año 2016</t>
  </si>
  <si>
    <t>Prestación de servicios en cuanto a mantenimiento de carpinteria metálica y suministro: polarizados, vidrios, puertas corredizas, entre otros</t>
  </si>
  <si>
    <t>no se ha solicitado contrato de carpintería metálica, se han ido atendiendo las solicitudes que se pueden cubrir  con el personal de la empresa de servicios temporales</t>
  </si>
  <si>
    <t xml:space="preserve">Prestación de servicios de serviteca a vehículos y suministro de combustible al parque automotor </t>
  </si>
  <si>
    <t>(Vehiculos en buen estado de funcionamiento / Total vehiculos del parque automotor)*100%</t>
  </si>
  <si>
    <t>3 vehiculos se encuentran en taller</t>
  </si>
  <si>
    <t>Servicio de vigilancia privada a la Universidad de Córdoba (Campus Central, Berástegui y Lórica)</t>
  </si>
  <si>
    <t>Numero de meses de prestación de vigilancia privada</t>
  </si>
  <si>
    <t>el contrato fue adjudicado por 4 meses</t>
  </si>
  <si>
    <t>Servicio de transporte externo para prácticas académicas</t>
  </si>
  <si>
    <t>(Solicitudes de transporte ejecutadas a satisfaccion / Total de solicitudes de transporte recibidas)*100%</t>
  </si>
  <si>
    <t>las 7solicitudes no atendidas son administrativas y se debe a que no se contaba con vehículo en el momento por estar en taller</t>
  </si>
  <si>
    <t>Mantenimiento preventivo y correctivo de motobombas, electrobombas, guadañas, motosierras entre otros</t>
  </si>
  <si>
    <t xml:space="preserve">
80% </t>
  </si>
  <si>
    <t>(Mantenimientos preventivos ejecutados / Mantenientos preventivos programados) * 100%</t>
  </si>
  <si>
    <t>no se ha solicitado contrato - estamos realizando el inventario de equipos</t>
  </si>
  <si>
    <t>Prestación de servicio de aseo, mantenimiento de zona administrativa, baños, zonas verdes y limpieza de canales colectores</t>
  </si>
  <si>
    <t xml:space="preserve">Numero. de meses de servicio prestados </t>
  </si>
  <si>
    <t>el contrato se adjudico por 3 meses y 25 dias</t>
  </si>
  <si>
    <t>Mantenimientos de vivendas para el el uso de los estudiantes (Casas Universitarias)</t>
  </si>
  <si>
    <t>Numero De actividades realizadas</t>
  </si>
  <si>
    <t>se progrmaron 3, más sin embargo todas las solicitudes han sido atendidas</t>
  </si>
  <si>
    <t>Elaboración del Plan de Mantenimiento de la Unversidad de Cordoba</t>
  </si>
  <si>
    <t>Documento elaborado</t>
  </si>
  <si>
    <t>inventario de aires y equipos de laboratorios actualizados - faltan visitas de inspección</t>
  </si>
  <si>
    <t>Adquisicion de SOAT y Seguro todo riesgo para todos vehículos del parque automotor</t>
  </si>
  <si>
    <t>Vehiculos con SOAT y Seguro Todo Riesgo / Numero total de vehiculos</t>
  </si>
  <si>
    <t>se han adquirido 7 que son los que se han vencido</t>
  </si>
  <si>
    <t>Revisión Técnico Mécanica y de emsión de gases de los vehículos del parque automotor</t>
  </si>
  <si>
    <t>Vehículos con Revisión Técnico Mécanica y de Emisión de Gases / Número total de vehículos</t>
  </si>
  <si>
    <t>Servicio de mantenimiento preventivo y correctivo a equipos eléctricos, plantas eléctricas, UPS, transformadores de distribución, red de media tensión.</t>
  </si>
  <si>
    <t>Mantenimientos realizados / Mantenientos programadas y/o solicitados</t>
  </si>
  <si>
    <t>se han adquirido 4que son los que se han vencido</t>
  </si>
  <si>
    <t>Suministro de material petrico para acondicionamiento de vias de acceso Mocarí y San Francisco y obras con concreto.</t>
  </si>
  <si>
    <t xml:space="preserve"> m³ suministrados.</t>
  </si>
  <si>
    <t>no se ha solicitado el contrato - estamos en proceso de censo de equipos</t>
  </si>
  <si>
    <t>Contratar el soporte a los elementos de seguridad física que componen el centro de datos institucional</t>
  </si>
  <si>
    <t>1 servicio de soporte y mantnimiento contratado</t>
  </si>
  <si>
    <t>Este requerimiento se atiende a traves del contrato de ferretería a la fecha se han entregado 42m³</t>
  </si>
  <si>
    <t xml:space="preserve">Cerramiento perímetro DATACENTER y aseguramiento de la entrada de la fibra y cableado estructurado. </t>
  </si>
  <si>
    <t>1 obra realizada</t>
  </si>
  <si>
    <t>Se elaboró el proyecto</t>
  </si>
  <si>
    <t>Gestionar el soporte y actualización a los software de gestión institucionales</t>
  </si>
  <si>
    <t>Nro. Soporte contratados</t>
  </si>
  <si>
    <t>Se contrató soporte para SEVEN, KACTUS, JANIUM</t>
  </si>
  <si>
    <t>Actualización software de elecciones</t>
  </si>
  <si>
    <t>Software de elecciones actualizado</t>
  </si>
  <si>
    <t>Se actualizó el software para admitir los nuevos correos</t>
  </si>
  <si>
    <t xml:space="preserve">Realizar mantenimiento preventivo a los equipos de cómputo y comunicaciones de datos de La Universidad </t>
  </si>
  <si>
    <t>Nro de mantenimientos realizados /programados</t>
  </si>
  <si>
    <t>El % de mantenimiento preventivo en redes es del 36% y de equipos de cómputo y periféricos es del 20%</t>
  </si>
  <si>
    <t>Realizar Soporte técnico a los Sistemas de Información y servicios tecnológicos Institucionales</t>
  </si>
  <si>
    <t>Nro de servicios realizados /Nro. De servicios solicitados</t>
  </si>
  <si>
    <t>Se han atendido 874 solicitudes de un total de 988</t>
  </si>
  <si>
    <t xml:space="preserve">Gestionar y monitorear  la conectividad a Internet y RENATA </t>
  </si>
  <si>
    <t xml:space="preserve">Disponibilidad del servicio </t>
  </si>
  <si>
    <t>El servicio se mantiene estable</t>
  </si>
  <si>
    <t>Actividades de incentivo de utilización del software legal, auditorias y control de hardware y software.</t>
  </si>
  <si>
    <t>Auditoria de Software</t>
  </si>
  <si>
    <t>Se espera realizarse en Junio</t>
  </si>
  <si>
    <t>Elaborar un proyecto que permita contar con Sistemas de información propio que  integre los procesos institucionales.</t>
  </si>
  <si>
    <t>Proyecto presentado y aprobado</t>
  </si>
  <si>
    <t>El proyecto se encuentra en ajustes para ser presentado ante el CSU</t>
  </si>
  <si>
    <t xml:space="preserve">Elaborar y gestionar solicitud para cableado en sala de cómputo  de Facultad de ciencias de la salud, mobiliario sala de Ingeniería Mecánica y Sala de Ingeniería Ambiental y otros elementos </t>
  </si>
  <si>
    <t>3 áreas intervenidas</t>
  </si>
  <si>
    <t>Se está elaborando el proyecto</t>
  </si>
  <si>
    <t>Realizar Audiencia Pública de Rendición de Cuentas</t>
  </si>
  <si>
    <t>En el mes de Marzo se realizó la Audiencia Pública de Rendición de Cuentas</t>
  </si>
  <si>
    <t>Elaborar Plan Anticorrupción 2017</t>
  </si>
  <si>
    <t>Documento Plan Anticorrupción</t>
  </si>
  <si>
    <t>Elaborado y publicado en la página web</t>
  </si>
  <si>
    <t>Consolidar Plan Operativo Anual 2017</t>
  </si>
  <si>
    <t>Documento POA</t>
  </si>
  <si>
    <t xml:space="preserve">Consolidado y publicado en la página web. </t>
  </si>
  <si>
    <t>Realizar seguimientos al Plan Operativo Anual</t>
  </si>
  <si>
    <t>Se realizó el primer seguimeinto durante el mes de Abril</t>
  </si>
  <si>
    <t>Consolidad y hacer seguimiento a los indicadores del Sistema Integral de Gestión de Calidad – SIGEC.</t>
  </si>
  <si>
    <t>Documento Consolidado Seguimiento Indicadores de Gestión</t>
  </si>
  <si>
    <t>Se consolidó el seguimiento a los Indicadores de Gestión de 2016-2</t>
  </si>
  <si>
    <t>Elaborar Informe de Gestión Anual</t>
  </si>
  <si>
    <t>Documento Informe de Gestión</t>
  </si>
  <si>
    <t>Se realiza en el mes de Diciembre</t>
  </si>
  <si>
    <t>Elaborar el Plan Operativo Anual de Invesiones 2017</t>
  </si>
  <si>
    <t>Documento POAI</t>
  </si>
  <si>
    <t>Elaborado y con resolución</t>
  </si>
  <si>
    <t>Administrar Banco de Proyectos Universitario</t>
  </si>
  <si>
    <t>% de Proyectos radicados en el Banco de Proyectos Universitario</t>
  </si>
  <si>
    <t>Se radicaron 42 proyectos en el Banco</t>
  </si>
  <si>
    <t>Estructurar Proyectos de Inversión en Infraestructura Física</t>
  </si>
  <si>
    <t>% de Proyectos Estructurados</t>
  </si>
  <si>
    <t>A la fecha hay 3 proyectos en proceso de estructuración (Elaboración de Solicitud de CDP y Análisis de Necesidad)</t>
  </si>
  <si>
    <t>Supervisar la ejecución de obras de infraestructura física</t>
  </si>
  <si>
    <t>% de Proyectos Supervisados</t>
  </si>
  <si>
    <t>Realizar la programación de aulas de clase</t>
  </si>
  <si>
    <t>% de solicitudes satisfechas de programación y asignación de aulas</t>
  </si>
  <si>
    <t>Se realizó la programación de clases para el primer semestre académico de 2017</t>
  </si>
  <si>
    <t>Consolidar y mantener la información estadística institucional.</t>
  </si>
  <si>
    <t>% de Información Disponible para su consulta</t>
  </si>
  <si>
    <t>Alimentar los Sistemas de Información SNIES, SPADIES y SACES</t>
  </si>
  <si>
    <t>% de Información cargada oportundamente</t>
  </si>
  <si>
    <t>Se ha reportado la información correspondiente a SPADIES</t>
  </si>
  <si>
    <t>Elaborar el Boletín Estadístico Anual</t>
  </si>
  <si>
    <t>Boletín estadístico en página web</t>
  </si>
  <si>
    <t>Elaborar los presupuestos oficiales para la construcción y adecuación de infraestructura física en la Institución</t>
  </si>
  <si>
    <t>% de proyectos de inversión con presupuesto elaborado</t>
  </si>
  <si>
    <t>Se han elaborado los presupuestos de los proyectos en curso</t>
  </si>
  <si>
    <t>Mantener actualizada la Presentación Institucional</t>
  </si>
  <si>
    <t>% de presentaciones actualizadas</t>
  </si>
  <si>
    <t>La presentación institucional se actualizó para la Audiencia Pública de Rendición de Cuentas</t>
  </si>
  <si>
    <t>Elaborar los planos correspondientes a los proyectos institucionales relacionados con la Planta Física</t>
  </si>
  <si>
    <t>% de proyectos de inversión con planos elaborados</t>
  </si>
  <si>
    <t>A la fecha se han realizado diseños</t>
  </si>
  <si>
    <t>Mantener Actualizado el archivo de la cartografía y las áreas de la Planta Física de la Universidad</t>
  </si>
  <si>
    <t>% de actualización del archivo cartográfico</t>
  </si>
  <si>
    <t>Se tienen planos de todos los proyectos de inversión ejecutados y los diseños de los proyectos a ejecutarse</t>
  </si>
  <si>
    <t>FECHA INICIO</t>
  </si>
  <si>
    <t>FECHA FIN</t>
  </si>
  <si>
    <t>I semestre 2017</t>
  </si>
  <si>
    <t>Noviembre</t>
  </si>
  <si>
    <t>final II semestre 2017</t>
  </si>
  <si>
    <t>Enero de 2017</t>
  </si>
  <si>
    <t>Diciembre de 2017</t>
  </si>
  <si>
    <t>15/30/2017</t>
  </si>
  <si>
    <t>SEGUIMIENTO 1ER TRIMESTRE 2017</t>
  </si>
  <si>
    <t>SEGUIMIENTO 2DO TRIMESTRE 2017</t>
  </si>
  <si>
    <t>SEGUIMIENTO 3ER TRIMESTRE 2017</t>
  </si>
  <si>
    <t>SEGUIMIENTO FINAL 2017</t>
  </si>
  <si>
    <t xml:space="preserve">212 publicaciones </t>
  </si>
  <si>
    <r>
      <rPr>
        <b/>
        <sz val="10"/>
        <color theme="1"/>
        <rFont val="Arial"/>
        <family val="2"/>
      </rPr>
      <t>197 actividades de prensa:</t>
    </r>
    <r>
      <rPr>
        <sz val="10"/>
        <color theme="1"/>
        <rFont val="Arial"/>
        <family val="2"/>
      </rPr>
      <t xml:space="preserve">
96 boletines 
99 envíos de correos masivos 
2 ruedas de prensa </t>
    </r>
  </si>
  <si>
    <r>
      <rPr>
        <b/>
        <sz val="10"/>
        <color theme="1"/>
        <rFont val="Arial"/>
        <family val="2"/>
      </rPr>
      <t>454 activdades de radio:</t>
    </r>
    <r>
      <rPr>
        <sz val="10"/>
        <color theme="1"/>
        <rFont val="Arial"/>
        <family val="2"/>
      </rPr>
      <t xml:space="preserve">
48 Publicidad insitucional y menciones 
17 Promocionales de progrmas 
55 transmisiones 
249 programas institucionales 
88 noticieros</t>
    </r>
  </si>
  <si>
    <r>
      <rPr>
        <b/>
        <sz val="10"/>
        <color theme="1"/>
        <rFont val="Arial"/>
        <family val="2"/>
      </rPr>
      <t>455 actividades de TV:</t>
    </r>
    <r>
      <rPr>
        <sz val="10"/>
        <color theme="1"/>
        <rFont val="Arial"/>
        <family val="2"/>
      </rPr>
      <t xml:space="preserve">
102 realización de videos 
232 cubrimientos fotográficos
74 cubrimiento de videos 
47 transmisiones en circuito cerrado </t>
    </r>
  </si>
  <si>
    <r>
      <rPr>
        <b/>
        <sz val="10"/>
        <color theme="1"/>
        <rFont val="Arial"/>
        <family val="2"/>
      </rPr>
      <t>637 actividades:</t>
    </r>
    <r>
      <rPr>
        <sz val="10"/>
        <color theme="1"/>
        <rFont val="Arial"/>
        <family val="2"/>
      </rPr>
      <t xml:space="preserve">
96 boletines 
110 envios de correos masivos 
431 interacciones unicorst</t>
    </r>
  </si>
  <si>
    <r>
      <rPr>
        <b/>
        <sz val="10"/>
        <color theme="1"/>
        <rFont val="Arial"/>
        <family val="2"/>
      </rPr>
      <t>795 actividades de redes sociales:</t>
    </r>
    <r>
      <rPr>
        <sz val="10"/>
        <color theme="1"/>
        <rFont val="Arial"/>
        <family val="2"/>
      </rPr>
      <t xml:space="preserve">
493 twitter  
115 facebook 
102 youtube 
85 instagram </t>
    </r>
  </si>
  <si>
    <t>79 diseños de eventos</t>
  </si>
  <si>
    <t>254 apoyo a eventos</t>
  </si>
  <si>
    <r>
      <rPr>
        <b/>
        <sz val="10"/>
        <color theme="1"/>
        <rFont val="Arial"/>
        <family val="2"/>
      </rPr>
      <t>286 cubrimientos:</t>
    </r>
    <r>
      <rPr>
        <sz val="10"/>
        <color theme="1"/>
        <rFont val="Arial"/>
        <family val="2"/>
      </rPr>
      <t xml:space="preserve">
96 boletines 
102 videos 
88 noticieros radiales </t>
    </r>
  </si>
  <si>
    <r>
      <rPr>
        <b/>
        <sz val="10"/>
        <color theme="1"/>
        <rFont val="Arial"/>
        <family val="2"/>
      </rPr>
      <t>39 piezas de radio:</t>
    </r>
    <r>
      <rPr>
        <sz val="10"/>
        <color theme="1"/>
        <rFont val="Arial"/>
        <family val="2"/>
      </rPr>
      <t xml:space="preserve">
8 radio 
10 prensa 
21 publicidad virtual correo masivo </t>
    </r>
  </si>
  <si>
    <r>
      <rPr>
        <b/>
        <sz val="10"/>
        <color theme="1"/>
        <rFont val="Arial"/>
        <family val="2"/>
      </rPr>
      <t>12 actividades de divulgación:</t>
    </r>
    <r>
      <rPr>
        <sz val="10"/>
        <color theme="1"/>
        <rFont val="Arial"/>
        <family val="2"/>
      </rPr>
      <t xml:space="preserve">
8 boletines 
2 radio 
1 periódico 
1 TV </t>
    </r>
  </si>
  <si>
    <t>738 diseños y material POP acreditación</t>
  </si>
  <si>
    <t>20 publicaciones realizadas</t>
  </si>
  <si>
    <t>11 publicaciones</t>
  </si>
  <si>
    <r>
      <rPr>
        <b/>
        <sz val="10"/>
        <color theme="1"/>
        <rFont val="Arial"/>
        <family val="2"/>
      </rPr>
      <t>31 actividades:</t>
    </r>
    <r>
      <rPr>
        <sz val="10"/>
        <color theme="1"/>
        <rFont val="Arial"/>
        <family val="2"/>
      </rPr>
      <t xml:space="preserve">
20 página web 
11 correo </t>
    </r>
  </si>
  <si>
    <r>
      <rPr>
        <b/>
        <sz val="10"/>
        <color theme="1"/>
        <rFont val="Arial"/>
        <family val="2"/>
      </rPr>
      <t>12 boletines:</t>
    </r>
    <r>
      <rPr>
        <sz val="10"/>
        <color theme="1"/>
        <rFont val="Arial"/>
        <family val="2"/>
      </rPr>
      <t xml:space="preserve">
11 boletines 
1 periódico </t>
    </r>
  </si>
  <si>
    <t>1 publicación de el periódico El Faro (Mayo de 2017)</t>
  </si>
  <si>
    <r>
      <rPr>
        <b/>
        <sz val="10"/>
        <color theme="1"/>
        <rFont val="Arial"/>
        <family val="2"/>
      </rPr>
      <t>5 encuentros:</t>
    </r>
    <r>
      <rPr>
        <sz val="10"/>
        <color theme="1"/>
        <rFont val="Arial"/>
        <family val="2"/>
      </rPr>
      <t xml:space="preserve">
2 con el Gobernador de Córdoba
2 con los congresistas del departamento
1 con la comunidad en general</t>
    </r>
  </si>
  <si>
    <t>13 encuentros radiales</t>
  </si>
  <si>
    <t>6 piezas gráficas de rendición de cuentas</t>
  </si>
  <si>
    <t>El primer video se encuentra en etapa de elaboración</t>
  </si>
  <si>
    <t>96  publicaciones - boletines</t>
  </si>
  <si>
    <r>
      <rPr>
        <b/>
        <sz val="10"/>
        <color theme="1"/>
        <rFont val="Arial"/>
        <family val="2"/>
      </rPr>
      <t>795 publicaciones en redes sociales:</t>
    </r>
    <r>
      <rPr>
        <sz val="10"/>
        <color theme="1"/>
        <rFont val="Arial"/>
        <family val="2"/>
      </rPr>
      <t xml:space="preserve">
493 twitter 
115 facebook 
102 youtube 
85 instagram</t>
    </r>
  </si>
  <si>
    <t>3 boletines Noticalidad</t>
  </si>
  <si>
    <r>
      <rPr>
        <b/>
        <sz val="10"/>
        <color theme="1"/>
        <rFont val="Arial"/>
        <family val="2"/>
      </rPr>
      <t>14 actividades:</t>
    </r>
    <r>
      <rPr>
        <sz val="10"/>
        <color theme="1"/>
        <rFont val="Arial"/>
        <family val="2"/>
      </rPr>
      <t xml:space="preserve">
3 boletines
8 correos masivos 
3 noticalidad </t>
    </r>
  </si>
  <si>
    <t>36 piezas diseñadas</t>
  </si>
  <si>
    <t>Campaña realizada y sotenible</t>
  </si>
  <si>
    <t>11 correos masivos enviados</t>
  </si>
  <si>
    <t>7 piezas diseñadas</t>
  </si>
  <si>
    <t>3 boletines de Noticalidad realizados</t>
  </si>
  <si>
    <t>Se espera la implementación total del subsistema de SST para realizar la rendición de cuentas</t>
  </si>
  <si>
    <t>6032 refilados, empaste, perfilado</t>
  </si>
  <si>
    <t>5 carteleras</t>
  </si>
  <si>
    <t>254 eventos apoyados y organizados, desde la reserva del auditorio hasta la comodación logística</t>
  </si>
  <si>
    <t>169.973 almuerzos subsidiados suministrados</t>
  </si>
  <si>
    <t>360 beneficiados 2017-1</t>
  </si>
  <si>
    <t>27 beneficiados 2017-1</t>
  </si>
  <si>
    <t>93 beneficiados 2017-1</t>
  </si>
  <si>
    <t>65 beneficiados 2017-1</t>
  </si>
  <si>
    <t xml:space="preserve">58 visitas realizadas en 2017-1
</t>
  </si>
  <si>
    <t>1 Propuesta presentada a la gobernación de Córdoba para subsidios de almuerzos a estudiantes de bajos recursos
Estado: Propuesta aprobada y en espera de recursos por parte de la gobernacion de Cordoba</t>
  </si>
  <si>
    <t>Las convocatorias ASCUN son en el 2017-2</t>
  </si>
  <si>
    <t>49 actividades ejecutadas</t>
  </si>
  <si>
    <t xml:space="preserve">30 actividades ejecutadas (emisiones del magazin cultural)
</t>
  </si>
  <si>
    <t>Contrato SANARTE; Acuerdo de voluntades UAES</t>
  </si>
  <si>
    <t>6538 beneficiados</t>
  </si>
  <si>
    <t>Se realizarán en el segundo semestre académico</t>
  </si>
  <si>
    <t>6442 beneficiarios</t>
  </si>
  <si>
    <t>92.02%</t>
  </si>
  <si>
    <t>329 docentes</t>
  </si>
  <si>
    <t>82.25%</t>
  </si>
  <si>
    <r>
      <rPr>
        <b/>
        <sz val="10"/>
        <color theme="1"/>
        <rFont val="Arial"/>
        <family val="2"/>
      </rPr>
      <t>19239 beneficiarios:</t>
    </r>
    <r>
      <rPr>
        <sz val="10"/>
        <color theme="1"/>
        <rFont val="Arial"/>
        <family val="2"/>
      </rPr>
      <t xml:space="preserve">
PAPSIPEG: 2755
PROSOCIAL: 13683
VIDAS: 3272</t>
    </r>
  </si>
  <si>
    <t>Se realizará en el 2017-2</t>
  </si>
  <si>
    <t>2 proyectos de investigacion:
Salud mental y consumo de sustancias psicoactivas en estudiantes de la universidad de Cordoba.
Estudio de Expectativas a los estudiantes de la universidad de cordoba</t>
  </si>
  <si>
    <t>EL indicador se encuentra formulado y para aprobacion</t>
  </si>
  <si>
    <t>La socialización se realizará una vez se apruebe el indicador</t>
  </si>
  <si>
    <t>Informe elaborado</t>
  </si>
  <si>
    <t>EL reglamento se encuentra elaborado y a la espera de aprobación por parte del Consejo Superior</t>
  </si>
  <si>
    <t>La socialización se realizará una vez se apruebe el reglamento</t>
  </si>
  <si>
    <r>
      <rPr>
        <b/>
        <sz val="10"/>
        <color theme="1"/>
        <rFont val="Arial"/>
        <family val="2"/>
      </rPr>
      <t>2948 beneficiados:</t>
    </r>
    <r>
      <rPr>
        <sz val="10"/>
        <color theme="1"/>
        <rFont val="Arial"/>
        <family val="2"/>
      </rPr>
      <t xml:space="preserve">
2892 Jóvenes en Acción
56 Plan Padrino</t>
    </r>
  </si>
  <si>
    <t>El informe fue presentado</t>
  </si>
  <si>
    <t>Se espera realizar en el segundo semestre académico</t>
  </si>
  <si>
    <t>Se ha realizado 2 auditoría de las 22 que contiene el Programa de Auditorías</t>
  </si>
  <si>
    <t>Se publicaron 2 Informes Pormenorizados con corte al:
31 de Diciembre de 2016
30 de Abril de 2017</t>
  </si>
  <si>
    <t>Se han realizado 3 Comités</t>
  </si>
  <si>
    <t>Se envió a Rectoría mediante oficio CUCI-102 de Febrero del 2017 y Oficio CUCI-218 de Mayo del 2017</t>
  </si>
  <si>
    <t>Se realizaron 2. 
Uno el 24 de Abril  y otro el 13 de Julio del 2017</t>
  </si>
  <si>
    <t>Se realizaron 2.
Uno en el mes de Febrero con corte a Diciembre de 2017
Otro con corte a Abril del 2017</t>
  </si>
  <si>
    <t>Se envió oficio CUCI-074 del 9 de Febrero, CUCI-205 del 5 de Mayo y CUCI-295 del 22 de Junio  de 2017</t>
  </si>
  <si>
    <t>Se realizó seguimiento del 1er trimestre de 2017 (7 de Abril de 2017) y al 2do trimestre (12 de Julio de 2017)</t>
  </si>
  <si>
    <t>Se envió el 28 de Abril. 
El próximo se enviará el 31 de Julio</t>
  </si>
  <si>
    <t>Se suscribe en Julio</t>
  </si>
  <si>
    <t>Se envió el 25 de Abril de 2017
El segundo se enviará el 18 de Julio</t>
  </si>
  <si>
    <t>Se envió el 26 de Abril de 2017
El segundo se enviará el 30 de Julio</t>
  </si>
  <si>
    <t>Se envió el 4 de Mayo</t>
  </si>
  <si>
    <t>Se envió en el mes de Junio</t>
  </si>
  <si>
    <t>Se presentón en el mes de Marzo</t>
  </si>
  <si>
    <t>Se midieron en los meses de Enero y Julio</t>
  </si>
  <si>
    <t>Se han realizado 7 reuniones</t>
  </si>
  <si>
    <t>Se han realizado 6 actas de inspección ocular</t>
  </si>
  <si>
    <t>Se han realizado 16 entregas</t>
  </si>
  <si>
    <t>No se ha suscrito. Se envía el 25 de Julio</t>
  </si>
  <si>
    <t>Se han realizado dos seguimientos:
1 con corte a Diciembre de 2016
1 con corte a Abril de 2017</t>
  </si>
  <si>
    <t>Se realizó actividad de sensibilización de riesgos con los procesos de Internacionalización, Adquisición y Contratación, y Gestión de Bibliotecas</t>
  </si>
  <si>
    <t>Se han ejecutado 22 actividades de 34</t>
  </si>
  <si>
    <t>Se contrató la elaboración del inventario</t>
  </si>
  <si>
    <t>Se han depurado 5224 cuentas de un total de 32328 a depurar</t>
  </si>
  <si>
    <t>Se han realizado 6 reuniones</t>
  </si>
  <si>
    <t>Se realizó capacitación en la Implementación de la Reforma Tributaria e Información Exógena</t>
  </si>
  <si>
    <t>Se envió circular a todas las dependencias de la Institución, dando recomendaciones generales para disminuir el gasto
A Junio de 2017, comparándolo con Junio de 2016, se presenta un ahorro del 37% aproximadamente en gastos de funcionamiento.</t>
  </si>
  <si>
    <t>Se solicitó el sistema de control de usuarios atendidos</t>
  </si>
  <si>
    <t>El indicador está aprobado. Falta realizar la medición de 2017-1</t>
  </si>
  <si>
    <t>Se aplicó durante el primer semestre</t>
  </si>
  <si>
    <t>Se realizó un taller</t>
  </si>
  <si>
    <t>Se han capacitado las Facultades de MVZ, Ingenierías, Ciencias Básicas y Ciencias de la Salud</t>
  </si>
  <si>
    <t>Se ha publicado la documentación. Se está trabajando en los trámites</t>
  </si>
  <si>
    <t>Realizar dos procesos de admisión durante el año acorde a lo coordinado con la entidad que contratada para tal fin</t>
  </si>
  <si>
    <t>Se realizaron dos procesos de admisión</t>
  </si>
  <si>
    <t>Hacer dos reuniones de Comité de Admiones para analizar los resultados del proceso de admisión</t>
  </si>
  <si>
    <t>Se realizaron dos comités. Se realizará de nuevo en el mes de Diciembre</t>
  </si>
  <si>
    <t>Se realizaron dos procesos de matrícula</t>
  </si>
  <si>
    <t>Se recibió toda la documentación para dos procesos de matrícula</t>
  </si>
  <si>
    <t>Actualmente hay 160 docentes y 15 funcionarios realizando cursos de inglés</t>
  </si>
  <si>
    <t>El Sistema de Gestión de Seguridad y Salud en el Trabajo se está implementando</t>
  </si>
  <si>
    <t>Se realizó el Diagnóstico de necesidades de Bienestar Laboral y está publicado en la página web</t>
  </si>
  <si>
    <t>El último realizado fue en 2016. Se programó la realización para 2017</t>
  </si>
  <si>
    <t>Se realizó para los funcionarios administrativos y docentes de planta. Falta realizarlo para docentes catedráticos</t>
  </si>
  <si>
    <t>Publciado en la página web</t>
  </si>
  <si>
    <t>La Inducción se realiza al personal nuevo, conforme a las necesidades</t>
  </si>
  <si>
    <t xml:space="preserve">Se realizó </t>
  </si>
  <si>
    <t>Se ha realizado conforme a la necesidad de realizar inducciones</t>
  </si>
  <si>
    <t>El Comité de Ética y Buen Gobierno opera</t>
  </si>
  <si>
    <t>Se realizó la evaluación del primer semestre</t>
  </si>
  <si>
    <t>Se encuentra en proceso de contratación</t>
  </si>
  <si>
    <t>2017: 60%
2018: 100%
Meta para dos años</t>
  </si>
  <si>
    <t>Se encuentra sujeto a la realización del estudio de planta de personal</t>
  </si>
  <si>
    <t>Actualmente hay 131 docentes y 33 funcionarios realizando cursos en TIC</t>
  </si>
  <si>
    <t>Actualmente hay 569 grupos de cursos disponibles en la plataforma de los programas de Administración en Finanzas y Negocios Internacionales, Administración en Salud, Ingeniería de Sistemas y Licenciatura en Ciencias Naturales.</t>
  </si>
  <si>
    <t>Contrato activo</t>
  </si>
  <si>
    <t>El % de mantenimiento preventivo en redes es del 55% y de equipos de cómputo y periféricos es del 65%</t>
  </si>
  <si>
    <t>El proyecto se encuentra en Planeación para su aval encuentra en ajustes para ser presentado ante el CSU</t>
  </si>
  <si>
    <t>Salas de Ingeneirias , ambiental realizado, se esta definiendo ubicación centro de cableado en Salud</t>
  </si>
  <si>
    <t>Se elaboró el proyecto y se encuentra en fase de contratación</t>
  </si>
  <si>
    <t>Se realiazará en Agosto</t>
  </si>
  <si>
    <t>Se contrató software de certificaciones en línea y software para liquidación de matrícula</t>
  </si>
  <si>
    <t>Actualmente se cuenta con 570 MB; Se encuentra e tramite el update del operador 2 por RENATA a 850 MB</t>
  </si>
  <si>
    <t>Se impelemento la planta y se habilitaron 18 lineas ip como piloto; y se proyectó el esquema de acuerdo a la estrutura orgánica</t>
  </si>
  <si>
    <t>Se presentarán los proyectos de Edificio Administrativo, Facultad de Ciencias Agrícolas y Ciencias de La Salud y/o Bloques de Química.
Actualmente se cuenta con el Bloque de Ingenierías, el Laboratorio de Salud Pública, el Laboratorio de Calidad de Aire, el Laboratorio de Ingeniería Mecánica, la Sala de Telemática, el Edificio de Biblioteca, el Campus Berástegui, el Bloque de Educación y el Bloque de Informática</t>
  </si>
  <si>
    <t>Se dio concepto ténico para 12 renovaciones, las cuales han sido aprobadas</t>
  </si>
  <si>
    <t>Se hizo la solicitud</t>
  </si>
  <si>
    <t xml:space="preserve">Actualmente hay 62 convenios internacionales vigentes </t>
  </si>
  <si>
    <t>5 docentes extranjeros han venido a la Universidad</t>
  </si>
  <si>
    <t>20 docentes han salido</t>
  </si>
  <si>
    <t>11 estudiantes han salido</t>
  </si>
  <si>
    <t>El Rector realizó misión a Europa</t>
  </si>
  <si>
    <t>Se han realizado 4 eventos con la participación de 5 invitados internacionales</t>
  </si>
  <si>
    <t>El Centro de Idiomas cuenta con convenios para ofertar sus cursos en los municipios de San Pelayo, Ciénaga de Oro, Sahagún, Chinú, Tierralta, Valencia y Pueblo Nuevo</t>
  </si>
  <si>
    <t>Se realizará en el mes de Octubre. Sin embargo, se realizó una Feria en la Facultad de Ciencias Básicas el 19 de Mayo.</t>
  </si>
  <si>
    <t>Actualmente se han suscrito 8 convenios: 4 con URRÁ, 1 con el Instituto Alexander Von Humboldt, 1 con CorpoMojana, 1 con SINCHI y 1 con Exploradora de Córdoba.</t>
  </si>
  <si>
    <t>El Centro de Idiomas ofertó 129 cursos, el Centro del Deporte ofertó 1, el Centro de Extensión Educativa ofertó 4 diplomados y 6 cursos, la División de Posgrados ofertó 22 diplomados y la Unidad de Transferencia Tecnonlógica ofertó 2 cursos.</t>
  </si>
  <si>
    <t>La convocatoria se abrió por un valor de $120.000.000 para 28 proyectos. A la fecha se han aprobado 6 proyectos</t>
  </si>
  <si>
    <t>Se están ejecutando 8 proyectos de extensión</t>
  </si>
  <si>
    <t>Se envió reporte de graduados a la Unidad de Planeación y Desarrollo. A la fecha se han cargado 933 de 1139. Faltan por cargar los 123 graduados de posgrados.</t>
  </si>
  <si>
    <t xml:space="preserve">A la fecha se han realizado charlas con los programas de Enfermería, Ingeniería Mecánica, Administración en Finanzas, Geografía, Ingeniería Industrial, el grupo de Líderes Institucional y grupo de emprendedores </t>
  </si>
  <si>
    <t>Se participó en el Encuentro de Paz, Feria Ganadera y Foro Innovación VS Emprendimiento</t>
  </si>
  <si>
    <t>Se han realizados los siguientes eventos:
- Lanzamiento Club Deportivo
- Velada Boxística
- Festivales de Natación
- Vacaciones Recreativas
- Taller Innovación desde el aula de clase</t>
  </si>
  <si>
    <t>Se presentaron 17. Se está a la espera de los resultados</t>
  </si>
  <si>
    <t>A la fecha se han publicado 127 artículos en revistas indexadas. Fuente: CIARP</t>
  </si>
  <si>
    <t>A la fecha se han publicado 5 capítulos de libros. Fuente: CIARP</t>
  </si>
  <si>
    <t xml:space="preserve">Se han realizado 17 ponencias por parte de docentes </t>
  </si>
  <si>
    <t>Se presentaron 16 propuestas</t>
  </si>
  <si>
    <t>Por falta de espacio y pendiente del contrato  intervencion.</t>
  </si>
  <si>
    <t>Esta meta debe reformularse para otro año.</t>
  </si>
  <si>
    <t>30% se organizo en el 2017 en el nuevo salon. El resto el 70$ se ejecutará en el 2018.</t>
  </si>
  <si>
    <t>30% se organizo en el 2017 en el nuevo salon. El resto el 70% se ejecutará en el 2018.</t>
  </si>
  <si>
    <t>Falta aprobación mediante resolución rectoral</t>
  </si>
  <si>
    <t>Falta aprobación del Comité Central de Archivo</t>
  </si>
  <si>
    <t>En espera de entrega de contrato de intervención.</t>
  </si>
  <si>
    <t>14718 comunicaciones recibidas</t>
  </si>
  <si>
    <t>MEDIO</t>
  </si>
  <si>
    <t>EJECUTADO</t>
  </si>
  <si>
    <t>ALTO</t>
  </si>
  <si>
    <t>BAJO</t>
  </si>
  <si>
    <t>TOTAL</t>
  </si>
  <si>
    <t>Gestión del Desarrollo Tecnológico</t>
  </si>
  <si>
    <t>El plan se actualizó de acuerdo a la Resolución 1111 del Ministerio de Trabajo</t>
  </si>
  <si>
    <t>Se socializó en Comité Institucional el 21 de Junio y a gestores de calidad el 14 de Junio</t>
  </si>
  <si>
    <t>Se han implementado 13 de 34 acciones</t>
  </si>
  <si>
    <t>El primer seguimiento se encuentra programado para el mes de Septiembre</t>
  </si>
  <si>
    <t>Se han realizado dos:
28 de Febrero
21 de Junio</t>
  </si>
  <si>
    <t>Se realizó el 22 de Mayo</t>
  </si>
  <si>
    <t>Está programada para el mes de Agosto</t>
  </si>
  <si>
    <t>1. Se capacitaron los líderes y gestores en ISO 9001:2015 el día 6 de Abril
2. Se realizó capacitación el 14 de Julio
3. Se realizó la capacitación en deserción.
4. 3 de 5 boletines, 2 videos, 2 de 2 fondos de escritorio
5. Se realizaron las acciones de comunicación de la política de calidad
6. Se identificaron los procedimientos</t>
  </si>
  <si>
    <t>Se realizó 1 reunión el 3 de Abril y 1 en el mes de Junio</t>
  </si>
  <si>
    <t>Está programa para el segundo semestre académico</t>
  </si>
  <si>
    <t xml:space="preserve">El 14 de Junio se realizó con gestores de calidad </t>
  </si>
  <si>
    <t>El cronograma se presentó</t>
  </si>
  <si>
    <t>El plan se presentó</t>
  </si>
  <si>
    <t>Se han elaborado 2 informes</t>
  </si>
  <si>
    <t>Se elaboró un informe</t>
  </si>
  <si>
    <t>Se realizó y se presentó a través de un documento</t>
  </si>
  <si>
    <t>El plan de trabajo se socializó el 3 de Abril</t>
  </si>
  <si>
    <t xml:space="preserve">Se han realizado dos seguimientos  </t>
  </si>
  <si>
    <t>Se han renovado 10 de 16 bases de datos</t>
  </si>
  <si>
    <t>Se han capacitado 525 estudiantes</t>
  </si>
  <si>
    <t>Se dio CDP a la solicitud y se encuentra en etapa de contratación</t>
  </si>
  <si>
    <t>Se realizó durante las ferias AcrediGira por facultades</t>
  </si>
  <si>
    <t>Se está diligenciando la encuesta</t>
  </si>
  <si>
    <t>Se registraron 120 participaciones por parte de las secretarias y 235 actividades lúdico formativas (125 participaciones del Día del Hombre y 110 del Día de la Mujer)</t>
  </si>
  <si>
    <t>9 conductores contratados</t>
  </si>
  <si>
    <t>Se realizó el primer seguimeinto durante el mes de Abril
Se realizó el segundo seguimiento durante el mes de Julio</t>
  </si>
  <si>
    <t>Se encuentran radicados en el Banco de proyectos, 49 proyectos</t>
  </si>
  <si>
    <t>Se realizó la programación de clases para el primer semestre académico de 2017. Actualmente se está realizando la programación de aulas correspondiente al segundo semestre de 2017</t>
  </si>
  <si>
    <t>Se elaboró y publicó el Boletín Estadístico correspondiente a 2016</t>
  </si>
  <si>
    <t>Se actualizó la presentación para las visitas de pares académicos que se recibirán a finales del mes de Julio e inicios del mes de Agosto</t>
  </si>
  <si>
    <t>El laboratorio de Fisiología se redemodeló
Los laboratorios de la Facultad de Ciencias Agrícolas se encuentran en proceso de intervención y remodelación</t>
  </si>
  <si>
    <t>A la fecha hay 15 proyectos estructurados (Elaboración de Solicitud de CDP y Análisis de Necesidad)</t>
  </si>
  <si>
    <t>A la fecha se supervisan 14 contratos</t>
  </si>
  <si>
    <t>Se han capacitado 285 estudiantes. Así mismo, durante las jornadas de AcrediGira se capacitaron más de 500 estudiantes entre las diferentes facultades de la Institución</t>
  </si>
  <si>
    <t>La socialización está sujeta a la aprobación del nuevo Estatuto</t>
  </si>
  <si>
    <t>Internacionalización 
Investigación
Docencia</t>
  </si>
  <si>
    <t>Planeación Institucional
Gestión del Desarrollo Tecnológico</t>
  </si>
  <si>
    <t>Planeación Institucional
Gestión del Desarrollo Tecnológico
Infraestructura</t>
  </si>
  <si>
    <t>Gestión del Desarrollo Tecnológico
Planeación Institucional</t>
  </si>
  <si>
    <t>Se expiden certificaciones de acuerdo a las solicitudes</t>
  </si>
  <si>
    <t>Se han tramitado 364 de 562 solcitudes</t>
  </si>
  <si>
    <t>Acta de iniciación de contrato
Inscripción de proveedores
Lista de chequeo
Formato de evaluación de contratistas</t>
  </si>
  <si>
    <t>Términos unificados</t>
  </si>
  <si>
    <t>Se han capacitado los funcionarios en:
Decreto 1990 Autoliquidación de aportes
Decreto 1072 SGSST</t>
  </si>
  <si>
    <t>Gestión Financiera 
Internacionalización</t>
  </si>
  <si>
    <t>El Acuerdo se encuentra suspendido</t>
  </si>
  <si>
    <t>EL Vicerrector fue nombrado</t>
  </si>
  <si>
    <t>Hasta julio 90 Convenios vigentes con colegios del Departamento</t>
  </si>
  <si>
    <t>No se ha eleborado el Convenio</t>
  </si>
  <si>
    <t>Esta en proceso de socialización. Falta aprobación</t>
  </si>
  <si>
    <t>El acuerdo aún no ha sido aprobado</t>
  </si>
  <si>
    <t>El Estatuto fue aprobado</t>
  </si>
  <si>
    <t xml:space="preserve">Se han realizado dos reuniones </t>
  </si>
  <si>
    <t>No se han realizado elecciones internas</t>
  </si>
  <si>
    <t>Programadas 2da graduación solemne en el año para el 26, 27 y 28 de julio</t>
  </si>
  <si>
    <t>A la fecha se han contestado 4 demandas</t>
  </si>
  <si>
    <t>Se han contestado 45 Derechos de Petición</t>
  </si>
  <si>
    <t>Se han dadao 9 conceptos jurídicos</t>
  </si>
  <si>
    <t>Se han contestado 24 Acciones de Tútela</t>
  </si>
  <si>
    <t>Estan firmados dos Comisiones de Estudio</t>
  </si>
  <si>
    <t>Esta en proceso de correcciones</t>
  </si>
  <si>
    <t>Se han tramitado 23 quejas</t>
  </si>
  <si>
    <t>Se han impulsado 80 procesos</t>
  </si>
  <si>
    <t>Se ha particpado en 3 capacitaciones de acompañamiento a las Inducciones que realiza la División de Talento Humano</t>
  </si>
  <si>
    <t xml:space="preserve">Se ha atendido 50 de 130 solicitudes recibidas. </t>
  </si>
  <si>
    <t xml:space="preserve">Se ha atendido 77 de 169 solicitudes recibidas. </t>
  </si>
  <si>
    <t xml:space="preserve">Se ha atendido 44 de 108 solicitudes recibidas. </t>
  </si>
  <si>
    <t>Se han realizado 13 mantenimientos de 26</t>
  </si>
  <si>
    <t>Se ha realizado una fumigación en cada campus</t>
  </si>
  <si>
    <t>Se han atendido 105 solicitudes de un total de 140</t>
  </si>
  <si>
    <t>Se han atendido 22 solicitudes de un total de 32. No se ha solicitado contrato, se esta trabajando con inventario del año 2016</t>
  </si>
  <si>
    <t>2 vehiculos se encuentran fuera de servicio, estan en estudio para definir si continuan prestadno servicio.</t>
  </si>
  <si>
    <t>No se ha solicitado contrato. Se está realizando el inventario de equipos</t>
  </si>
  <si>
    <t>el contrato se adjudico por 3 meses y 25 dias, sin embargo hubo una adición en tiempo ya que quedo un saldo a favor</t>
  </si>
  <si>
    <t>Se programaron 3. Todas las solicitudes han sido atendidas</t>
  </si>
  <si>
    <t>Inventario de aires y equipos de laboratorios actualizados. Así mismo, se estan adelantando visitas de inspeccion en las tres sedes, y se esta ajustando el plan según requerimientos de la Unidad de Planeación</t>
  </si>
  <si>
    <t>Se han adquirido 7 para los vehiculos vencidos.
Se adquirio el todo riesgo el mes de enero de los 15 vehiculos</t>
  </si>
  <si>
    <t>Se realizó tecnomecánica a 4 vehículos</t>
  </si>
  <si>
    <t>Se esta ejecutando el servicio de mantenimiento de redesd electricas a traves de un contrato supervisado por la Unidad de Planeación</t>
  </si>
  <si>
    <t>PORCENTAJE DE AVANCE EN TIEMPO2</t>
  </si>
  <si>
    <t>PORCENTAJE DE AVANCE DE LA ACTIVIDAD3</t>
  </si>
  <si>
    <t>OBSERVACIONES4</t>
  </si>
  <si>
    <t>Gestión del Talento Humano
Planeación Institucional
Rectoría</t>
  </si>
  <si>
    <t>Se han intervenido 5654 m2, distribudios así:
2472 m2 Edificio Informática
2550 m2 Edificio Facultad de Educación
104 m2 Laboratorios de Física, Biología y Química Campus Lorica
334 m2 Laboratorios de Fitopatología y Fisiología
194 m2 Departamento de Física, Bodega de Biología y Laboratorio de Biodiversidad</t>
  </si>
  <si>
    <t>Se compró un ultracongelador.
Se espera dotar el laboratorio de Grandes Animales
4 equipos de planta piloto</t>
  </si>
  <si>
    <t>Se han publicado 32 libros</t>
  </si>
  <si>
    <t xml:space="preserve">28 investigaciones terminadas en el encuentro departamental de semilleros de investigación 
8 investigaciones terminadas presentadas en el encuentro nacional de semilleros de investigación
</t>
  </si>
  <si>
    <t>Se han realizado 9 eventos:
Taller de internacionalización de la investigación los dias 19 y 20 de abril 
El derecho como mediación social. Una mirada desde la neoconstitucionalismo 
Congreso nacional e internacional en producción ovino caprina tropical del 11 al 12 de mayo de 2017 
Evento académico Miguel Martin Landrove quien brindara charla y taller en física nuclear y aplicaciones medica del 13 al 25 de Marzo de 2017
 IV simposio de enfermedades emergentes y reemergentes
Día mundial de la lucha contra la malaria  21 de abril de 2017
Realización de evento de actividades académicas programadas por el dpto.  de ciencias sociales los días 10 y 18 el trabajo de campo y la investigación - María Raquel Pulgarin 
La naturaleza de la investigación -acción pedagógica- Gabriel Bernardo Restrepo 
Del evento del programa de acuicultura  nutrición y alimentación sustentable  a realizarse  el día 19 de mayo de 2017, conversatorio cadena acuícola</t>
  </si>
  <si>
    <t>Los departamentos enviaron los cursos homologables, están en etapa de codificación.
EDUCACIÓN(Se codificaron los primeros semestres)</t>
  </si>
  <si>
    <t xml:space="preserve">FACIBAS: En el Programa de Geografía se realizó una charla con la participación del jefe de la Oficina de Relaciones Internacionales.  
Además, el Vicerrector Académico realizó charlas en los campus de Sahagun y Lorica sobre beneficios(Becas), movilidad entrante y saliente el día 12 de agosto de 2017.
En el Programa de Química  el egresado Alifer Mestra aplicó a beca para realizar doctorado en Chile.
</t>
  </si>
  <si>
    <t>FACIBAS: El profesor Miguel Martin Landrove de la Universidad Central de Venezuela realizó una charla motivacional para acceder a becas doctorales.
EDUCACIÓN: Beca full  bright Ana Maria Sagre. Se encuentran en proceso de trámite de becas los docentes Giovanny Argel y Juan Carlos Ramos para cursar doctorado.</t>
  </si>
  <si>
    <t>FAC (Programa de Ingeniería Agronómica está la encuesta lista para implementar en el mes de segundo semestre de 2017)</t>
  </si>
  <si>
    <t>EDUCACIÓN: Se aumentó el número de horas presenciales de inglés en los 8 programas de la Facultad
FACEJA: Se realizó diagnóstico en Comité curricular y se determinó que el programa de AFNI tiene el número suficiente de niveles de inglés(9)
SALUD: En la versión IV del plan de estudios del programa de Bacteriología, sólo se incluyeron 4 niveles de inglés, luego de un estudio se consideró que no era viable aumentar un nivel mas.
FACIBAS: Desde la Facultad de Educación se presentó una Propuesta ante el Consejo Académico con el proposito de mejorar el nivel de inglés de estudiantes de los Programas de la Facultad.</t>
  </si>
  <si>
    <t>EDUCACIÓN: Fueron acreditados los programas de Lic. en Informática Educativa, Lic. en Idiomas Extrajeros y Lic. en Español y LIteratura
Se encuentran acreditados Medicina Veterinaria, Ing Agronómica e Ing de alimentos</t>
  </si>
  <si>
    <t>Se firmó el convenio entre UNICOR y  la Universidad de Texas, con el objetivo incentivar el intercambio de docentes entre las dos Instituciones.
EDUCACIÓN: Universidad de Medellín, Maestría en comunicación</t>
  </si>
  <si>
    <t>MVZ: Jaime Alvarez, en el IIBT Microb y Salud Tropical)
EDUCACIÓN: Aprobadas las comisiones de las docentes Ana María Sagre y Nabi Pérez 
SALUD: Bacteriologia, Virginia Rodríguez</t>
  </si>
  <si>
    <t xml:space="preserve">
FACIBAS: El docente Abraham Arenas asistió a la Universidad de Concepción en Chile en una pasantía de investigación.  El docente Gilmar Santafé asistió a una jornada de actualizacion en la Coruña, sobre resonancia magnetica aplicada a la elucidación estructural de compuestos organicos.
SALUD( Las docentes Concepción Amador Ahumada y Luz dary Ripoll realizaron pasantía) </t>
  </si>
  <si>
    <t>Se diseñaron los perfiles y se aprobaron en Consejo Académico</t>
  </si>
  <si>
    <t>FACIBAS: Se revisaron los modelos pedagógicos de los Programas de Matematicas, Biologia y Física
EDUCACIÓN: Se revisaron los modelos pedagógicos de los 8 programas de educación
FACEJA: AFNI y Derecho revisaron los modelos pedagógicos
SALUD: Se revisó el modelo pedagógico de Bacteriología
INGENIERÍAS: Se hicieron 4 revisiones</t>
  </si>
  <si>
    <t>FACIBAS: Se revisaron los curriculos de los Programas de Matematicas, Biologia y Física
EDUCACIÓN: Se revisaron los curriculos de los 8 programas de educación
FACEJA: AFNI y Derecho realizaron revisión curricular
SALUD: Se hizo el nuevo plan de estudios del programa deBacteriología y se está trabajando para completar todo lo relacionado con el documento de acreditación
INGENIERÍAS: Se hicieron 4 revisiones</t>
  </si>
  <si>
    <t>MVZ: Autoevaluación realizada programa MVZ
FACIBAS: Estadística y Biología la realizaron
FACEJA: Los programas de AFNI y Derecho realizaron las encuestas
SALUD: Bacteriología estan redactando informe. Enfermería realizó informe. Regencia en Farmacia está elaborando informe. Administración en Salud está redactando informe
INGENIÉRIAS: Ingeniería Ambiental</t>
  </si>
  <si>
    <t>SALUD: Se ha publicado en página web los documentos maestros y PEP de los programas de la Facultad
FCA: Ajustes finales para publicar el PEP en la Pagina Web</t>
  </si>
  <si>
    <t>EDUCACIÓN: Falta acto administrativo del CSU</t>
  </si>
  <si>
    <t>Revisión final del proyecto por el Consejo Académico</t>
  </si>
  <si>
    <t>FAC: Avanzó un 30%, se reunen semanalmente con los docentes por área de conocimiento)
EDUCACIÓN: Todos los cursos de todos los programas de la facultad de educacion fueron actualizados según la reforma curricular solicitada por el MEN
FACIBAS: Los Programas que actualizarán cursos son Matematicas, Quimica, Biología y Geografía
FACEJA: Actualizó los cursos</t>
  </si>
  <si>
    <t>PORCENTAJE DE AVANCE EN TIEMPO3</t>
  </si>
  <si>
    <t>PORCENTAJE DE AVANCE DE LA ACTIVIDAD4</t>
  </si>
  <si>
    <t>OBSERVACIONES5</t>
  </si>
  <si>
    <t>Se definió la plataforma de recaudo. Se está a la espera de los ajustes de Contratación</t>
  </si>
  <si>
    <t>TRASLADAR A GESTIÓN LEGAL</t>
  </si>
  <si>
    <t>Se han realizado 8 reuniones de cierre</t>
  </si>
  <si>
    <t>APLAZADA PARA EL POA 2018</t>
  </si>
  <si>
    <t>Se han presentado informes al MEN, DIAN, CHIP, Contraloría General, CSU, Contaduría General de la Nación</t>
  </si>
  <si>
    <t>Se han realizado 22 reuniones de equipo de mejoramiento</t>
  </si>
  <si>
    <t>Se han adquirido 2 bases de datos nuevas: Jstor, Vlex</t>
  </si>
  <si>
    <t>Se han renovado 12 bases de datos: e-libro, Ambientalex, Ebrary, Prisma, Proquest, Legiscomex, Greenr, Reaxis, Science Direct, Embase, Engineering, Scopus
Además existen dos gestores bibliográficos: Refwork y Proquest Flow</t>
  </si>
  <si>
    <t>El repositorio institucional se encuentra publicado en la página web, sin embargo no se ha podido publicar textos y/o tesis dado que falta reglamentar temas relacionados con los derechos de autor. El Comité Editorial se ha reunido en dos ocasiones con el fin de avanzar en estas actividades</t>
  </si>
  <si>
    <t>Se han capacitado 931 personas (estudiantes y docentes) en el uso de bases de datos. Además se participó en la Jornada de Inducción de estudiantes nuevos del segundo semestre de 2017, presentando los servicios de la Biblioteca</t>
  </si>
  <si>
    <t xml:space="preserve">362 publicaciones </t>
  </si>
  <si>
    <t>7683 refilados, empaste, perfilado</t>
  </si>
  <si>
    <t>6 carteleras</t>
  </si>
  <si>
    <t>360 eventos apoyados y organizados, desde la reserva del auditorio hasta la comodación logística</t>
  </si>
  <si>
    <t xml:space="preserve">Se ha atendido 100 de 198 solicitudes recibidas. </t>
  </si>
  <si>
    <t xml:space="preserve">Se ha atendido 125 de 259 solicitudes recibidas. </t>
  </si>
  <si>
    <t>Se ha atendido 94 de 94 solicitudes recibidas. 
Además se han realizado 602 mantenimientos preventivos</t>
  </si>
  <si>
    <t>Se realizaron 12 mantenimientos programados en el primer semestre del año y 10 en el segundo semestre del año, correspondiente a igual número de vehiculos en servicio</t>
  </si>
  <si>
    <t>Se ha realizado dos fumigaciones en cada campus</t>
  </si>
  <si>
    <t xml:space="preserve">Se han atendido 92 solicitudes de un total de 134. </t>
  </si>
  <si>
    <t>Se han atendido 185 solicitudes de un total de 246
No han adjudicado contrato de carpinteria metalica, las solicitudes han sido atendidas por los carpinteros de la Universida.</t>
  </si>
  <si>
    <t>De los 15 vehiculos, 3 estan fuera de servicio definitivo. De los 12 restantes 1 esta en mantenimiento los demas estan prestando servicio normal.</t>
  </si>
  <si>
    <t>Las solicitudes no atendidas se debe a que no contamos con contrato de trasnporte y todo debe ser programado con los 10 vehiculos internos</t>
  </si>
  <si>
    <t>no se ha adjudico contrato - se realizo mantenimiento correctivo a 10 equipos que se dañaron</t>
  </si>
  <si>
    <t>Plan de mantenimiento actualizado y publicado. En proceso de levantamiento de información para hacer la programación.</t>
  </si>
  <si>
    <t xml:space="preserve">De los 15 vehiculos, 3 estan fuera de servicio y 2 no necesitan técnico mecánica. </t>
  </si>
  <si>
    <t>Se realizará auditoría interna en noviembre</t>
  </si>
  <si>
    <t>Se han implementado 23 de 34 acciones</t>
  </si>
  <si>
    <t>se realizaron 4 acompañamientos de 1 proyectado</t>
  </si>
  <si>
    <t>Se realizó seguimientos por auditorías interna y externa</t>
  </si>
  <si>
    <t>Se han realizado tres:
8 de Febrero
21 de Junio
31 de Agosto</t>
  </si>
  <si>
    <t>Está programada para diciembre</t>
  </si>
  <si>
    <t>Se realizó el 31 de agosto</t>
  </si>
  <si>
    <t>Se realizó 1 reunión el 3 de Abril y 1 en el mes de Junio
El 24 de julio se realizaron 4 (comunicaciones, rel. Inte, planeación e infraestructura)</t>
  </si>
  <si>
    <t>Se realizó el el 24 de julio</t>
  </si>
  <si>
    <t>Se proyecto lograr el 30% de los traslados posibles para realizar en el 2017</t>
  </si>
  <si>
    <t>Para este año se determina la meta de establecer los terminos de referencia y el analisis de necesidad y oportunidad de la contratación del software para el año 2018.</t>
  </si>
  <si>
    <t>Se realizó seguimiento 22 de septiembre.</t>
  </si>
  <si>
    <t xml:space="preserve"> Doctorado en Microbiología y Salud tropical - Abierto
Maestría en Sociales - Abierto
Esp. En Actividad Física y Salud -Abierto
Conv. Esp. Finanzas con UTB - Abierto
Maestría en Deporte Pamplona - Para firma de convenio
Maestria en Cominicaciones Umedellín - Para firma de Conv.
Especialización en Marketing Político y Opinion Pública UMedellín - Por Firmar convenio
La meta era 3300 y van de ingresos 4000, por lo tanto se cumplió la meta de mas de 10%</t>
  </si>
  <si>
    <t>Porcentaje de ejecución del cronograma de socialización de PQRS</t>
  </si>
  <si>
    <t>Resolución publicada en la página web</t>
  </si>
  <si>
    <t>Esta en construcción el informe del tercer semenstre</t>
  </si>
  <si>
    <t>Faltan los procesos misionales para la aplicación de la herramienta.</t>
  </si>
  <si>
    <t>Depende de los 6 procesos que se identificaron para la aplicación de la encuesta de satisfacción.</t>
  </si>
  <si>
    <t>Se han realizado dos seguimientos y depende del SUIT la aprobación de los trámites enviados.</t>
  </si>
  <si>
    <t>Se han realizado los consejos programados y los acompañamientos planificados.</t>
  </si>
  <si>
    <t>Se han realizado todos los acompañamientos solicitados, el último fue el 18 de septiembre.</t>
  </si>
  <si>
    <t>Todas las asesorías solicitadas se han cumplido</t>
  </si>
  <si>
    <t>Correspondencia al dia</t>
  </si>
  <si>
    <t>Ya se tiene mucha información lograda a través del nuevo PINAR, se espera lograr el 100% a mediados del año 2018.</t>
  </si>
  <si>
    <t>Resolución publicada</t>
  </si>
  <si>
    <t>Plan implementado y con seguimiento</t>
  </si>
  <si>
    <t>4 de 4 reuniones</t>
  </si>
  <si>
    <t>Revisión relizada, documentos actualizados</t>
  </si>
  <si>
    <t>Revisión relizada, documentos actualizados y socializados.</t>
  </si>
  <si>
    <t>Capacitaciones realizadas en equipos de mejoramiento.</t>
  </si>
  <si>
    <t>2 capacitaciones en actas de equipos de mejoramiento.</t>
  </si>
  <si>
    <t>Se espera realizar el plan de seguimiento o cronograma de seguimiento para noviembre.</t>
  </si>
  <si>
    <t>Aprobadas el 16 de agosto de 2017 por el Comité de Archivos.</t>
  </si>
  <si>
    <t>Todas se han respondido hasta el momemnto.</t>
  </si>
  <si>
    <t>Con el contrato del PINAR se realizaron visitas a las dependencias de seguimiento de las Tablas, lo que corresponde al 100% de esta actividad hasta el tercer trimestre del año. Faltaría determinar con el cronograma de seguimiento las actividades del último trimestre.</t>
  </si>
  <si>
    <t>Se espera realizar este plan de transferencias en el último trimestre acordando algún especio adicional con la Unidad de Planeación.</t>
  </si>
  <si>
    <t>22412 comunicaciones recibidas</t>
  </si>
  <si>
    <t>Se han desarrollado 9 objetos de aprendizaje por parte de CINTIA, todos para el programa de Enfermería. La Facultad de Educación ha realizado más de 3</t>
  </si>
  <si>
    <t>Renovación del convenio RENATA 2017 -2018 con mayores servicios
ViveLab Lorica</t>
  </si>
  <si>
    <t>Se encuentra en proceso de Contratación. En el proyecto se adquirieron 159 equipos de cómputo 8 impresoras y 2 videobeam</t>
  </si>
  <si>
    <t>Se dio concepto ténico para 16 renovaciones, las cuales han sido aprobadas</t>
  </si>
  <si>
    <t>Documento finalizado para aprobación.</t>
  </si>
  <si>
    <t>Se presentó proycto de Laboratorio de Intgeniería Industrial, Laboratorio de Ciencias Acuicolas, y Área Administrativa Sede Lorica.</t>
  </si>
  <si>
    <t>Se implemento la planta híbrida e infraestrucutra soporte con capacidad de 200 líneas IP y se habilitaron 20 lineas ip como piloto; y se proyectó el esquema de acuerdo a la estructura orgánica</t>
  </si>
  <si>
    <t xml:space="preserve">Actualmente se cuenta con 570 MB; Se encuentra instalado el UPDATE  a 800 MB, en pruebas  del operador 2 por RENATA </t>
  </si>
  <si>
    <t>Realizado</t>
  </si>
  <si>
    <t>El % de mantenimiento preventivo en redes es del 90% y de equipos de cómputo y periféricos es del 70%</t>
  </si>
  <si>
    <t>Se han atendido 2045 solicitues de de un total de 2456</t>
  </si>
  <si>
    <t>Se ha observado deficiencias en el operador EDATEL, con dos caídas de caídas de servicio  de Junio a a septiembre de 2017, la operación que estuvo respaldada porel operador de Telefónica</t>
  </si>
  <si>
    <t>En Ejecución</t>
  </si>
  <si>
    <t xml:space="preserve">El proyecto se encuentra en Planeación y se presentó preambulo al Consejo Superior y se presento al rector. </t>
  </si>
  <si>
    <t>Realizado los proyectos: Laboratorios de ciencias Acuicolas, Industrial, Salud</t>
  </si>
  <si>
    <t>Realizado, software utilizado para elecciones de segundo semestre de la representaciones a los comités</t>
  </si>
  <si>
    <t>360 beneficiados 2017-1 y 225 para 2017-2, para un total de 585</t>
  </si>
  <si>
    <t>27 beneficiados 2017-1 y 25 beneficiados 2017- 2, para un total de 52 beneficiados</t>
  </si>
  <si>
    <t>Numero de Beneficiarios</t>
  </si>
  <si>
    <t>93 beneficiados en 2017-1 y 81 beneficiados en 2017-2</t>
  </si>
  <si>
    <t>Se deben entregar un aproximado de 362.400 almuerzos en el año (De Lunes a Viernes se entregan 800 almuerzos en la cafetería Central, 500 en la cafetería de Berástegui, 750 en la Cafetería Salud y 30 en Lorica
Los sábados se entregan 250 almuerzos en la cafetería Central, 300 en la cafetería Salud, 350 en Berastegui y 25 en Lorica)
A la fecha se han entregado un total de 218.467 almuerzos</t>
  </si>
  <si>
    <t>Número de beneficiados</t>
  </si>
  <si>
    <t>72 beneficiados 2017-2</t>
  </si>
  <si>
    <t>58 visitas realizadas en 2017-1 y 22 visitas en 2017-2</t>
  </si>
  <si>
    <t>Propuesta presentada a la gobernación de Córdoba para subsidios de almuerzos a estudiantes de bajos recursos
Estado: Propuesta aprobada y en espera de recursos por parte de la gobernacion de Cordoba</t>
  </si>
  <si>
    <t>Las convocatorias ASCUN son en el 2017-2. Sin embargo, se realizo danza moderna y coro, musica y danza folclorica</t>
  </si>
  <si>
    <t>49 actividades ejecutadas
La Semana cultural se realizará del 20-27 octubre</t>
  </si>
  <si>
    <t>50 actividades ejecutadas (emisiones del magazin cultural)</t>
  </si>
  <si>
    <t>Contrato SANARTE y Acuerdo de voluntades UAES</t>
  </si>
  <si>
    <t>19 talleres formativos y preventivos (replicados en cada sede)</t>
  </si>
  <si>
    <t>6538 beneficiados en 2017-1 y 2083 beneficiarios en 2017-2</t>
  </si>
  <si>
    <t>Se realizara en el 2017-2 (23-24 octubre de 2017)</t>
  </si>
  <si>
    <t>1922 beneficiarios en actividades de integracion y 6049 en actividades formativas, para un total de 7971, durante el primer semestre de 2017
867 beneficiarios en actividades de integracion y 3674 en actividades formativas, para un total de 4541, durante el segundo semestre de 2017
TOTAL: 12512</t>
  </si>
  <si>
    <t>Se realizó Inducción en el mes de Enero y otra en el mes de Agosto</t>
  </si>
  <si>
    <t>Se realizará el 30/11/2017</t>
  </si>
  <si>
    <t>19239 beneficiarios en 2017-1
3307 participantes en 2017-2</t>
  </si>
  <si>
    <t>Número de disciplinas deportivas en la que participan las representaciones institucionales</t>
  </si>
  <si>
    <t>1600 participantes en torneos internos</t>
  </si>
  <si>
    <t>512 uniformes torneos internos, torneos externos  y juegos de ASCUN
595 implementos entregados a participantes
Total  1.107</t>
  </si>
  <si>
    <t xml:space="preserve">Se realizaron las jornadas de extensión </t>
  </si>
  <si>
    <t>Aprobado mediante Acta 31 de consejo academico</t>
  </si>
  <si>
    <r>
      <rPr>
        <b/>
        <sz val="11"/>
        <color theme="1"/>
        <rFont val="Calibri"/>
        <family val="2"/>
        <scheme val="minor"/>
      </rPr>
      <t>3504 beneficiados:</t>
    </r>
    <r>
      <rPr>
        <sz val="11"/>
        <color theme="1"/>
        <rFont val="Calibri"/>
        <family val="2"/>
        <scheme val="minor"/>
      </rPr>
      <t xml:space="preserve">
3412   Jovenes en Accion 
92 Plan Padrino</t>
    </r>
  </si>
  <si>
    <t>Aprobado por comité de mejora de Bienestar                                               Acta 077 del 20 de septiembre</t>
  </si>
  <si>
    <t>Se construyo con el equipo de Desarrollo Humano</t>
  </si>
  <si>
    <t>elaborado, se encuentra en espera de aprobacion por el consejo superior</t>
  </si>
  <si>
    <t xml:space="preserve">291 actividades de prensa:
159 boletines 
125 envíos de correos masivos 
7 ruedas de prensa </t>
  </si>
  <si>
    <t>623 activdades de radio:
56 Publicidad insitucional y menciones 
25 Promocionales de progrmas 
64 transmisiones 
308 programas institucionales 
170 noticieros</t>
  </si>
  <si>
    <t xml:space="preserve">729 actividades de TV:
152 realización de videos 
360 cubrimientos fotográficos
150 cubrimiento de videos 
67 transmisiones en circuito cerrado </t>
  </si>
  <si>
    <t>925 actividades:
159 boletines 
171 envios de correos masivos 
595 interacciones unicorst</t>
  </si>
  <si>
    <t xml:space="preserve">1681 actividades de redes sociales:
896 twitter  
518 facebook 
152 youtube 
115 instagram </t>
  </si>
  <si>
    <t>106 diseños de eventos</t>
  </si>
  <si>
    <t>360 apoyo a eventos</t>
  </si>
  <si>
    <t xml:space="preserve">481 cubrimientos:
159 boletines 
152 videos 
70 noticieros radiales </t>
  </si>
  <si>
    <t xml:space="preserve">50 piezas de radio:
9radio 
11 prensa 
30 publicidad virtual correo masivo </t>
  </si>
  <si>
    <t xml:space="preserve">39 actividades de divulgación:
13 boletines 
2 radio 
2 periódico 
1 TV
9 redes
5 página web
7 envíos de correso masivos </t>
  </si>
  <si>
    <t>1370 diseños y material POP acreditación</t>
  </si>
  <si>
    <t>61 publicaciones realizadas</t>
  </si>
  <si>
    <t>52 publicaciones</t>
  </si>
  <si>
    <t xml:space="preserve">75 actividades:
26 página web 
16 correo
27 redes sociales
6 boletines </t>
  </si>
  <si>
    <t xml:space="preserve">18 boletines:
16 boletines 
2 periódico </t>
  </si>
  <si>
    <t>1 publicación de el periódico El Faro (Mayo de 2017)
2 publicación de el periódico El Faro (Agosto de 2017)</t>
  </si>
  <si>
    <t>5 encuentros:
2 con el Gobernador de Córdoba
2 con los congresistas del departamento
1 con la comunidad en general
1 con los periodistas</t>
  </si>
  <si>
    <t>15 encuentros radiales:
8 Rector
2 Vice Investigacion y Extension
2 Vice Academico
4 AcrediGiras</t>
  </si>
  <si>
    <t xml:space="preserve">No se ha realizado  </t>
  </si>
  <si>
    <t>159  publicaciones - boletines</t>
  </si>
  <si>
    <t>4 boletines Noticalidad</t>
  </si>
  <si>
    <t xml:space="preserve">27 actividades:
7 boletines
16 correos masivos 
4 noticalidad </t>
  </si>
  <si>
    <t>3 cuñas radiales</t>
  </si>
  <si>
    <t>40 piezas diseñadas</t>
  </si>
  <si>
    <t>16 correos masivos enviados</t>
  </si>
  <si>
    <t>17 piezas diseñadas</t>
  </si>
  <si>
    <t>Se elaboró el procedimiento y el formato. Se espera realizarse en Noviembre</t>
  </si>
  <si>
    <t>El contrato se está ejecutando, el diagnóstico se construyó y se iniciará el proceso de conteo, verificación y marcación.</t>
  </si>
  <si>
    <t>Contrastando los gastos de funcionamiento de septiembre de 2016, con los de 2017, tenemos un ahorro del 25%</t>
  </si>
  <si>
    <t>Se han depurado 13022 cuentas de un total de 32328 a depurar</t>
  </si>
  <si>
    <t>Se han depurado un total de 21 cuentas de 20</t>
  </si>
  <si>
    <t>Se capacitaron a 160  docentes y a 53 funcionarios administrativos</t>
  </si>
  <si>
    <t>Se capacitaron 155 docentes  y 46 funcionarios administrativos.</t>
  </si>
  <si>
    <t>Se capacitaron 125 auxiliares de laboratorios y docentes.</t>
  </si>
  <si>
    <t>Se esta reaizando esta actividad con apoyo de estudiantes de posgrados</t>
  </si>
  <si>
    <t>Se tiene la informacion en un 70% de los funcionarios publicos, faltarian algunos ajustes para completar el perfil sociodemografico.</t>
  </si>
  <si>
    <t>Falta por ajustar formatos de Seguridad y Salud en el Trabajo y vigilancia epidemiológica.</t>
  </si>
  <si>
    <t>Se realizaron las inducciones a todos los funcionarios nuevos de la institucion.</t>
  </si>
  <si>
    <t>Se realizaron dos eventos de reinducción laboral</t>
  </si>
  <si>
    <t>Se socializan en todas las inducciones y reinducciones.</t>
  </si>
  <si>
    <t>Esperando la evaluación del desempeño laboral del segundo semestre.</t>
  </si>
  <si>
    <t>Salarios y prestaciones sociales a tiempo</t>
  </si>
  <si>
    <t>Aportes a tiempo</t>
  </si>
  <si>
    <t>Faltan los programas de emergencia por ejecutar</t>
  </si>
  <si>
    <t>Se encuentra en proceso de estudio tecnico.</t>
  </si>
  <si>
    <t>Se tiene un 60%, correspondiente a la meta para el 2017.
2017: 60%
2018: 100%
Meta para dos años</t>
  </si>
  <si>
    <t>Se tiene programado para a finales de octubre tener actualizado el procedimiento de vinculacion</t>
  </si>
  <si>
    <t xml:space="preserve">Se mantiene el número de conductores </t>
  </si>
  <si>
    <t>No se ha realizado debido a limitantes presupuestales</t>
  </si>
  <si>
    <t>Se realizó durante las ferias AcrediGira por facultades. Además se realizaron actividades de senbilización durante la jornada de Carnaval Ambiental
Se participó en la Jornada de Inducción de estudiantes nuevos del segundo semestre de 2017</t>
  </si>
  <si>
    <t>Los resultados de la encuesta fueron tabulados y graficados. Se realizará el informe y se tomarán acciones al respecto.</t>
  </si>
  <si>
    <t>Se encuentra en etapa de socialización, para luego ser aprobado en el Consejo Superior</t>
  </si>
  <si>
    <t>Se han realizado dos revisiones, en reunión del 2 de Febrero de 2017, acta 01 y en reunión del 13 de Agosto de 2017, acta 029</t>
  </si>
  <si>
    <t>.75</t>
  </si>
  <si>
    <t>El indicador está aprobado. Se realizó la medición de 2017-1</t>
  </si>
  <si>
    <t>Se aplicó durante el primer semestre y se está aplicando durante el segundo semestre</t>
  </si>
  <si>
    <t>Se realizó un taller y una actividad el día viernes 29 de Septiembre de 2017</t>
  </si>
  <si>
    <t>Se ha publicado la documentación. Se revisó la documentación en reunión del 13 de Agosto de 2017, acta 029. Se está trabajando en los trámites</t>
  </si>
  <si>
    <t>La oferta académica para 2017-2 y 2018-1 se encuentra publicada en la página web</t>
  </si>
  <si>
    <t>Se han capacitado 285 estudiantes. Así mismo, durante las jornadas de AcrediGira se capacitaron más de 500 estudiantes entre las diferentes facultades de la Institución. Durante el segundo semestre se ha capacitado estudiantes de las Facultades de Educación</t>
  </si>
  <si>
    <t>Se realizaron tres comités.</t>
  </si>
  <si>
    <t>La convocatoria se encuentra abierta y publicada en la página web. Se espera financiar proyectos para los 42 grupos de investigación.</t>
  </si>
  <si>
    <t>Se espera la creación del Instituto. Se encuentra en debates en el Consejo Académico</t>
  </si>
  <si>
    <t>A la fecha se han publicado 205 artículos en revistas indexadas, así: 
Ingenierías: 39
MVZ: 55
Ciencias Agrícolas: 34
Ciencias Básicas: 55
Salud: 11
Educación: 11
FACEJA: 0
Fuente: CIARP</t>
  </si>
  <si>
    <t>Según la convocatoria 768 de Colciencias para indexación de revistas científicas colombianas especializadas - Publindex, la Universidad de Córdoba cuenta con 1 revista indexada: Revista MVZ.
Sin embargo, se cuenta con 5 revistas que no fueron indexadas: Temas Agrarios, Ingeniería e Innovación, Evodia, Avances en Educación y Humanidades, Avances en Salud y Derecho y Sociedad</t>
  </si>
  <si>
    <t>Se han publicado 33 libros, así:
Ingenierías: 6
MVZ: 2
Ciencias Agrícolas: 6
Ciencias Básicas: 3 
Salud: 0
Educación: 16 
FACEJA: 0
Fuente: CIARP</t>
  </si>
  <si>
    <t>A la fecha se han publicado 13 capítulos de libros. Así:
Ingenierías: 6
MVZ: 2
Ciencias Agrícolas: 0
Ciencias Básicas: 0
Salud: 0
Educación: 5
FACEJA: 0
Fuente: CIARP</t>
  </si>
  <si>
    <t xml:space="preserve">Actualmente hay 68 convenios internacionales vigentes </t>
  </si>
  <si>
    <t>El Jefe de la Unidad de Relaciones Internacionales asistió a 1 evento de EuroPosgrados y 2 Asamblea OUII en Bogotá D.C.</t>
  </si>
  <si>
    <t>Liquidación de matrícula: sale a producción en Noviembre
Certificados en línea : Sale a producción en Noviembre
Inscripción, selección y matrícula Centro de Idiomas: Sale a Producción en Diciembre</t>
  </si>
  <si>
    <t>El Centro de Idiomas cuenta con convenios para ofertar sus cursos en los municipios de San Pelayo, Ciénaga de Oro, Sahagún, Chinú, Tierralta, Valencia y Pueblo Nuevo
PENDIENTE CONVENIOS CON COLEGIOS PARA PRACTICAS DE ESTUDIANTES DE LA FACULTAD DE EDUCACIÓN</t>
  </si>
  <si>
    <t>Según Acuerdo 037 de Octubre de 2017 POR EL CUAL SE APRUEBA LA SEGUNDA FASE DEL PROGRAMA ESTRATEGIAS PARA LA SOSTENIBILIDAD DE LOS GRUPOS DE INVESTIGACIÓN AÑO 2017, con el fin dinamizar la línea de investigación institucional Autoevaluación y Acreditación, se financiará en el marco de la presente convocatoria un proyecto de investigación por un valor de cincuenta millones de pesos ($50.000.000.oo), el cual debe tener como propósito realizar estudio diagnóstico del requerimiento del sector productivo respecto a perfil de los graduados y estudio de impacto laboral de los graduados.</t>
  </si>
  <si>
    <t>En el marco de la Semana Cultural, se realizó la Feria Institucional del Emprendimiento e Innovación "INGENIO U"</t>
  </si>
  <si>
    <t>Actualmente se han suscrito 10 convenios: 4 con URRÁ, 1 con el Instituto Alexander Von Humboldt, 1 con CorpoMojana, 1 con SINCHI, 1 con Exploradora de Córdoba, 1 con CERRO MATOSO S.A. y 1 con Ministerio de Minas y Energía, por un total de 3.915 millones en aporte en efectivo de las entidades externas</t>
  </si>
  <si>
    <t>Se abrió Convocatoria interna para proyectos de extensión año 2017 “Proyección Social para la Paz” Fase I y Fase II, en las cuales se financiaron 12 proyectos respectivamente.</t>
  </si>
  <si>
    <t>Se están ejecutando 10 proyectos de extensión financiados a través de entidades externas</t>
  </si>
  <si>
    <t>A la fehca se han aprobado 4 cursos. 2 CursoS Teórico Práctico en Elaboración de Queso Costeño y 2 CursoS Teórico Práctico en Elaboración de Chorizo</t>
  </si>
  <si>
    <t>Se participó en el Encuentro de Paz, Feria Ganadera, Foro Innovación VS Emprendimiento y Semana Cultural de la Institución Educativa Técnica San Francisco de Asís</t>
  </si>
  <si>
    <t xml:space="preserve">Se han realizado 13 eventos con la participación de 27 invitados internacionales, distribuidos por facultades así:
Salud: 1
MVZ: 1
Ciencias Básicas: 1
Ingeniería: 2
Educación: 7
Vice Investigación y Extensión: 1
</t>
  </si>
  <si>
    <t>28 docentes extranjeros han venido a la Universidad.
Ciencias Agrícolas: 4
Ciencias Básicas: 5
Educación y Ciencias Humanas: 11
Ciencias de la Salud: 5
Ingenierías: 1
Evento de emprendimiento: 2</t>
  </si>
  <si>
    <t>5 estudiantes de Mexico, 4 de Chile y 1 de Brasil, distribuidos en las facultades así:
Educación y Ciencias Humanas: 7
Ingenierías: 3</t>
  </si>
  <si>
    <t>21 estudiantes han salido, distribuidos por facultades así:
Educación y Ciencias Humanas: 6
Ingenierías: 5
MVZ: 3
FACEJA: 1
Ciencias Básicas: 2
Ciencias de la Salud: 1</t>
  </si>
  <si>
    <t>47 docentes han salido, distribuidos por facultades así:
Ciencias Agrícolas: 3
 Educación y Ciencias Humanas: 14
MVZ: 5
Ciencias de la Salud: 16
 Ingenierías: 5
 Ciencias Básicas: 3
FACEJA: 2</t>
  </si>
  <si>
    <t xml:space="preserve">Se han realizados los siguientes eventos:
-          Educación y Ciencias Humanas
• Simposio Internacional de Educación Ambiental
• Simposio Internacional de Innovación en Lenguas Extranjeras
• Encuentro Internacional de Ciencias Naturales y Medio Ambiente
• Simposio Internacional de Informática Educativa
• Encuentro Nacional de Educación Pedagógica y Artística
• Encuentro de Música Fusión
• Simposio Internacional de Educación Infantil
• Prácticas de Campo a la Investigación en la Práctica Pedagógica
-          Medicina Veterinaria y Zootecnia
• Congreso Nacional e Internacional Ovino
• Seminario Alimentación y Nutrición Sustentable en Acuicultura
• Encuentro Nacional de Investigadores de las Ciencias Pecuarias
-          Ciencias Básicas
• Simposio Regional de Biología
• Congreso Nacional de Geografía
-          Ingeniería
• Simposio Internacional Agroalimentario
• Simposio Internacional de Ingeniería de Sistemas
-          Ciencias de la Salud
• Congreso Internacional de Salud Pública
• Jornada Panamericana de la Farmacia
• Día Mundial de la Lucha contra la Malaria
-          Vicerrectoría de Investigación y Extensión
• Simposio Internacional de Emprendimiento – REUNE
• Taller de Internacionalización de la Investigación
</t>
  </si>
  <si>
    <t>Se presentaron 16 propuestas, de los cuales se financiaron 5</t>
  </si>
  <si>
    <t xml:space="preserve">Se presentaron 17 en Colciencias y 16 para jovenes investigadores. Se aprobó uno de colciencias contrato 695 de 2017 y 5 jovenes investigadores. </t>
  </si>
  <si>
    <t>Se han realizado 20 eventos:
Educación y Ciencias Humanas
• Simposio Internacional de Educación Ambiental
• Simposio Internacional de Innovación en Lenguas Extranjeras
• Encuentro Internacional de Ciencias Naturales y Medio Ambiente
• Simposio Internacional de Informática Educativa
• Encuentro Nacional de Educación Pedagógica y Artística
• Encuentro de Música Fusión
• Simposio Internacional de Educación Infantil
• Prácticas de Campo a la Investigación en la Práctica Pedagógica
-          Medicina Veterinaria y Zootecnia
• Congreso Nacional e Internacional Ovino
• Seminario Alimentación y Nutrición Sustentable en Acuicultura
• Encuentro Nacional de Investigadores de las Ciencias Pecuarias
-          Ciencias Básicas
• Simposio Regional de Biología
• Congreso Nacional de Geografía
-          Ingeniería
• Simposio Internacional Agroalimentario
• Simposio Internacional de Ingeniería de Sistemas
-          Ciencias de la Salud
• Congreso Internacional de Salud Pública
• Jornada Panamericana de la Farmacia
• Día Mundial de la Lucha contra la Malaria
-          Vicerrectoría de Investigación y Extensión
• Simposio Internacional de Emprendimiento – REUNE
• Taller de Internacionalización de la Investigación</t>
  </si>
  <si>
    <t>Se ha realizado 20 auditoría de las 22 que contiene el Programa de Auditorías</t>
  </si>
  <si>
    <t>Se publicaron 2 Informes Pormenorizados con corte al:
31 de Diciembre de 2016
30 de Abril de 2017
30 de Agosto de 2017</t>
  </si>
  <si>
    <t>Se envió a Rectoría mediante oficio CUCI-102 de Febrero del 2017, Oficio CUCI-218 de Mayo del 2017 y oficio CUCI-464 de 3 de Septiembre del 2017</t>
  </si>
  <si>
    <t>Se realizaron 3. 
Uno el 24 de Abril, otro el 13 de Julio del 2017 y el 14 de Septiembre del 2017</t>
  </si>
  <si>
    <t>Se realizaron 3.
Uno en el mes de Febrero con corte a Diciembre de 2017
Otro con corte a Abril del 2017
Otro con corte a 31 de Julio de 2017</t>
  </si>
  <si>
    <t>Se elaboró uno con corte a Diciembre del 2016, uno con corte a Abril de 2017 y uno con corte a Julio de 2017</t>
  </si>
  <si>
    <t>Se envió oficio CUCI-074 del 9 de Febrero, CUCI-205 del 5 de Mayo, CUCI-295 del 22 de Junio de 2017, CUCI-332 del 18 de Julio y CUCI-353 del 18 de Julio</t>
  </si>
  <si>
    <t>Se publicaron dos informes al Sistema Peticiones, quejas y reclamos (SPRS) en la página web: uno con corte al 31 de Diciembre de 2016 y uno con corte a Julio de 2017</t>
  </si>
  <si>
    <t>Se realizó seguimiento el 30 de Marzo de 2017. Se envió CUCI-262 el 30 de Mayo de 2017 y la División de Talento Humano envió el reporte según comunicación DTH-1482 de 7 de Junio</t>
  </si>
  <si>
    <t>Se realizó seguimiento del 1er trimestre de 2017 (7 de Abril de 2017), al 2do trimestre (12 de Julio de 2017) y al 3er trimestre (2 de Octubre de 2017)</t>
  </si>
  <si>
    <t>A la fecha se han realizado 3 seguimientos. El último se reportó el 2 de Octubre a la Contaduría General de la Nación</t>
  </si>
  <si>
    <t>Se envió el 28 de Abril y 31 de Julio</t>
  </si>
  <si>
    <t>Se realiza acompañamiento a los Comités de Conciliaciones</t>
  </si>
  <si>
    <t>Se suscribió el 21 de Julio del 2017</t>
  </si>
  <si>
    <t>Se envió informe el 25 de Julio</t>
  </si>
  <si>
    <t>El primero se envió el 25 de Abril de 2017
El segundo se envió el 18 de Julio de 2017</t>
  </si>
  <si>
    <t>El primero se envió el 26 de Abril de 2017
El segundo se envió el 30 de Julio de 2017</t>
  </si>
  <si>
    <t>Se suscribirá a partir del 10 de Octubre</t>
  </si>
  <si>
    <t>Se revisó la documentación</t>
  </si>
  <si>
    <t>Se han realizado 9 reuniones</t>
  </si>
  <si>
    <t>Se han realizado 18 entregas</t>
  </si>
  <si>
    <t>Se realizó seguimiento el 25 de Julio</t>
  </si>
  <si>
    <t>No se ha suscrito el plan</t>
  </si>
  <si>
    <t>Se han realizado dos seguimientos:
1 con corte a Diciembre de 2016
1 con corte a Abril de 2017
1 con corte a Agosto de 2017</t>
  </si>
  <si>
    <t>Se realizó asesoría en Mapa de Riesgos a todos los procesos del SIGEC</t>
  </si>
  <si>
    <t>Se han ejecutado 24 actividades de 34</t>
  </si>
  <si>
    <t>Socialización realiuzada el 05/10/2017</t>
  </si>
  <si>
    <t>Publicación de las Invitaciones públicas en la página WEB de la Universidad de Córdoba.</t>
  </si>
  <si>
    <t>El 100% de los contratos han sido publicados en el SECOP a la fecha</t>
  </si>
  <si>
    <t>Hasta la fecha están actualizados, se incluyó las directrices del Decreto 1072 de 2015, falta actualizar con los formatos nuevos que se han elaborado.</t>
  </si>
  <si>
    <t>De 226 CDP recibidos en este período 145 de estos tiene registro presupuestal.</t>
  </si>
  <si>
    <t>Se certifican los contratos de acuerdo a las solicitudes de certificación recibidas en la División de Contratación</t>
  </si>
  <si>
    <t>El 100% de las carpetas existentes cuentan con lista de chequeo.</t>
  </si>
  <si>
    <t>El 100% de las carpetas que cuentan con lista de chequeo tienen visto bueno</t>
  </si>
  <si>
    <t>Al día</t>
  </si>
  <si>
    <t>Solo hubo un modificatorio por supervisión de contrato el cual se realizó de acuerdo a los lineamientos establecidos.</t>
  </si>
  <si>
    <t>Se hizo plan de mejoramiento para las auditorías interna, de la Contraloría Nacional, Departamental e ICONTEC</t>
  </si>
  <si>
    <t>Se han elaborado y publicado formatos de acuerdo a lo requerido en el Acuerdo 111 de 2017 - Estatuto de Contratación</t>
  </si>
  <si>
    <t>Falta realizar ajustes con los nuevos formatos creados en el SIGEC de acuerdo al Estatuto de Contratación vigente.</t>
  </si>
  <si>
    <t>Se responde a los requerimientos de los Entes de Control de acuerdo a los plazos fijados por estos y se reporta la información en las plataformas de los mismos</t>
  </si>
  <si>
    <t>Los departamentos enviaron los cursos homologables codificados</t>
  </si>
  <si>
    <t>Desde la Vicerrectoría Académica, se solicitó por escrito a los decanos de las facultades de Educación, Ingenierías, Medicina Veterinaria y Zotecnia y Ciencias Agrícolas, iniciar con la planeación de las actividades que permitan su ejecución.</t>
  </si>
  <si>
    <r>
      <rPr>
        <b/>
        <sz val="10"/>
        <rFont val="Arial"/>
        <family val="2"/>
      </rPr>
      <t>ODESAD:</t>
    </r>
    <r>
      <rPr>
        <sz val="10"/>
        <rFont val="Arial"/>
        <family val="2"/>
      </rPr>
      <t xml:space="preserve"> Se han realizado 5 visitas por parte de los dinamizadores
</t>
    </r>
    <r>
      <rPr>
        <b/>
        <sz val="10"/>
        <rFont val="Arial"/>
        <family val="2"/>
      </rPr>
      <t>CIENCIAS BÁSICAS:</t>
    </r>
    <r>
      <rPr>
        <sz val="10"/>
        <rFont val="Arial"/>
        <family val="2"/>
      </rPr>
      <t xml:space="preserve"> El  Dpto. de </t>
    </r>
    <r>
      <rPr>
        <b/>
        <sz val="10"/>
        <rFont val="Arial"/>
        <family val="2"/>
      </rPr>
      <t>Física</t>
    </r>
    <r>
      <rPr>
        <sz val="10"/>
        <rFont val="Arial"/>
        <family val="2"/>
      </rPr>
      <t xml:space="preserve"> promocionó el Programa en las Instituciones Educativas José Antonio Galán, de Rabo Largo y Dolores Garrido, de Cereté. </t>
    </r>
    <r>
      <rPr>
        <b/>
        <sz val="10"/>
        <rFont val="Arial"/>
        <family val="2"/>
      </rPr>
      <t>Biología</t>
    </r>
    <r>
      <rPr>
        <sz val="10"/>
        <rFont val="Arial"/>
        <family val="2"/>
      </rPr>
      <t xml:space="preserve"> promocionó el Programa con los estudiantes del Colegio de Buenos Aires Augusto Espinosa Valderrama, Vereda Santa Clara, San Pelayo. </t>
    </r>
    <r>
      <rPr>
        <b/>
        <sz val="10"/>
        <rFont val="Arial"/>
        <family val="2"/>
      </rPr>
      <t>Geografía</t>
    </r>
    <r>
      <rPr>
        <sz val="10"/>
        <rFont val="Arial"/>
        <family val="2"/>
      </rPr>
      <t xml:space="preserve"> promocionó el Programa en la Institución Educativa Santa Rosa de Lima, de Montería. </t>
    </r>
    <r>
      <rPr>
        <b/>
        <sz val="10"/>
        <rFont val="Arial"/>
        <family val="2"/>
      </rPr>
      <t>Química</t>
    </r>
    <r>
      <rPr>
        <sz val="10"/>
        <rFont val="Arial"/>
        <family val="2"/>
      </rPr>
      <t xml:space="preserve"> promocionó el programa en el Liceo Montería en el marco de la Feria de las Ciencias.
</t>
    </r>
    <r>
      <rPr>
        <b/>
        <sz val="10"/>
        <rFont val="Arial"/>
        <family val="2"/>
      </rPr>
      <t>EDUCACIÓN:</t>
    </r>
    <r>
      <rPr>
        <sz val="10"/>
        <rFont val="Arial"/>
        <family val="2"/>
      </rPr>
      <t xml:space="preserve"> El Departamento de </t>
    </r>
    <r>
      <rPr>
        <b/>
        <sz val="10"/>
        <rFont val="Arial"/>
        <family val="2"/>
      </rPr>
      <t>Idiomas Extranjeros</t>
    </r>
    <r>
      <rPr>
        <sz val="10"/>
        <rFont val="Arial"/>
        <family val="2"/>
      </rPr>
      <t xml:space="preserve">  promocionó en los Municipios de Monteria, Sahagún, Cereté, Arboletes en las instituciones públicas y privadas.
</t>
    </r>
    <r>
      <rPr>
        <b/>
        <sz val="10"/>
        <rFont val="Arial"/>
        <family val="2"/>
      </rPr>
      <t>Ciencias Naturales</t>
    </r>
    <r>
      <rPr>
        <sz val="10"/>
        <rFont val="Arial"/>
        <family val="2"/>
      </rPr>
      <t xml:space="preserve"> realziaron visitas  a instituciones  públicas y privadas de Monteria, Lorica y Sahagun.</t>
    </r>
  </si>
  <si>
    <r>
      <rPr>
        <b/>
        <sz val="10"/>
        <rFont val="Arial"/>
        <family val="2"/>
      </rPr>
      <t>FACIBAS:</t>
    </r>
    <r>
      <rPr>
        <sz val="10"/>
        <rFont val="Arial"/>
        <family val="2"/>
      </rPr>
      <t xml:space="preserve"> En el Programa de </t>
    </r>
    <r>
      <rPr>
        <b/>
        <sz val="10"/>
        <rFont val="Arial"/>
        <family val="2"/>
      </rPr>
      <t>Geografía</t>
    </r>
    <r>
      <rPr>
        <sz val="10"/>
        <rFont val="Arial"/>
        <family val="2"/>
      </rPr>
      <t xml:space="preserve"> se realizó una charla con la participación del jefe de la Unidad de Relaciones Internacionales. 
</t>
    </r>
    <r>
      <rPr>
        <b/>
        <sz val="10"/>
        <rFont val="Arial"/>
        <family val="2"/>
      </rPr>
      <t>VICEACADEMICA:</t>
    </r>
    <r>
      <rPr>
        <sz val="10"/>
        <rFont val="Arial"/>
        <family val="2"/>
      </rPr>
      <t xml:space="preserve"> El </t>
    </r>
    <r>
      <rPr>
        <b/>
        <sz val="10"/>
        <rFont val="Arial"/>
        <family val="2"/>
      </rPr>
      <t>Vicerrector Académico</t>
    </r>
    <r>
      <rPr>
        <sz val="10"/>
        <rFont val="Arial"/>
        <family val="2"/>
      </rPr>
      <t xml:space="preserve"> realizó charlas en los campus de Sahagun y Lorica sobre beneficios(Becas), movilidad entrante y saliente el día 12 de agosto de 2017.
</t>
    </r>
    <r>
      <rPr>
        <b/>
        <sz val="10"/>
        <rFont val="Arial"/>
        <family val="2"/>
      </rPr>
      <t>EDUCACIÓN:</t>
    </r>
    <r>
      <rPr>
        <sz val="10"/>
        <rFont val="Arial"/>
        <family val="2"/>
      </rPr>
      <t xml:space="preserve"> el programa de </t>
    </r>
    <r>
      <rPr>
        <b/>
        <sz val="10"/>
        <rFont val="Arial"/>
        <family val="2"/>
      </rPr>
      <t>Inglés</t>
    </r>
    <r>
      <rPr>
        <sz val="10"/>
        <rFont val="Arial"/>
        <family val="2"/>
      </rPr>
      <t xml:space="preserve"> realizó una charla en el mes de agosto. </t>
    </r>
    <r>
      <rPr>
        <b/>
        <sz val="10"/>
        <rFont val="Arial"/>
        <family val="2"/>
      </rPr>
      <t>Informática</t>
    </r>
    <r>
      <rPr>
        <sz val="10"/>
        <rFont val="Arial"/>
        <family val="2"/>
      </rPr>
      <t xml:space="preserve"> ha realizado charlas.
En el Programa de </t>
    </r>
    <r>
      <rPr>
        <b/>
        <sz val="10"/>
        <rFont val="Arial"/>
        <family val="2"/>
      </rPr>
      <t>Química</t>
    </r>
    <r>
      <rPr>
        <sz val="10"/>
        <rFont val="Arial"/>
        <family val="2"/>
      </rPr>
      <t xml:space="preserve">  el egresado Alifer Mestra aplicó a beca para realizar doctorado en Chile</t>
    </r>
  </si>
  <si>
    <r>
      <rPr>
        <b/>
        <sz val="10"/>
        <rFont val="Arial"/>
        <family val="2"/>
      </rPr>
      <t>FACIBAS:</t>
    </r>
    <r>
      <rPr>
        <sz val="10"/>
        <rFont val="Arial"/>
        <family val="2"/>
      </rPr>
      <t xml:space="preserve"> El profesor Miguel Martin Landrove de la Universidad Central de Venezuela realizó una charla motivacional para acceder a becas doctorales.
</t>
    </r>
    <r>
      <rPr>
        <b/>
        <sz val="10"/>
        <rFont val="Arial"/>
        <family val="2"/>
      </rPr>
      <t>EDUCACIÓN:</t>
    </r>
    <r>
      <rPr>
        <sz val="10"/>
        <rFont val="Arial"/>
        <family val="2"/>
      </rPr>
      <t xml:space="preserve"> El programa de </t>
    </r>
    <r>
      <rPr>
        <b/>
        <sz val="10"/>
        <rFont val="Arial"/>
        <family val="2"/>
      </rPr>
      <t>Inglés</t>
    </r>
    <r>
      <rPr>
        <sz val="10"/>
        <rFont val="Arial"/>
        <family val="2"/>
      </rPr>
      <t xml:space="preserve"> realizó una charla en el mes de agosto. </t>
    </r>
    <r>
      <rPr>
        <b/>
        <sz val="10"/>
        <rFont val="Arial"/>
        <family val="2"/>
      </rPr>
      <t>Informática</t>
    </r>
    <r>
      <rPr>
        <sz val="10"/>
        <rFont val="Arial"/>
        <family val="2"/>
      </rPr>
      <t xml:space="preserve"> ha realizado charlas.
Beca full  bright Ana Maria Sagre. Se encuentran en proceso de trámite de becas los docentes Giovanny Argel y Juan Carlos Ramos para cursar doctorado.
</t>
    </r>
  </si>
  <si>
    <r>
      <t xml:space="preserve">El profesor Miguel Martin Landrove de la Universidad Central de Venezuela funje como Cotutor y el profesor Francisco Torres de la Universidad de Córdoba como tutor en la asesoría de tesis de grado de estudiantes del pregrado de </t>
    </r>
    <r>
      <rPr>
        <b/>
        <sz val="10"/>
        <color theme="1"/>
        <rFont val="Arial"/>
        <family val="2"/>
      </rPr>
      <t>Física</t>
    </r>
  </si>
  <si>
    <r>
      <t xml:space="preserve">El Programa de </t>
    </r>
    <r>
      <rPr>
        <b/>
        <sz val="10"/>
        <color theme="1"/>
        <rFont val="Arial"/>
        <family val="2"/>
      </rPr>
      <t>Ingeniería Agronómica</t>
    </r>
    <r>
      <rPr>
        <sz val="10"/>
        <color theme="1"/>
        <rFont val="Arial"/>
        <family val="2"/>
      </rPr>
      <t xml:space="preserve"> realizó autoevaluación y el programa de </t>
    </r>
    <r>
      <rPr>
        <b/>
        <sz val="10"/>
        <color theme="1"/>
        <rFont val="Arial"/>
        <family val="2"/>
      </rPr>
      <t>Ingeniería de Alimentos</t>
    </r>
    <r>
      <rPr>
        <sz val="10"/>
        <color theme="1"/>
        <rFont val="Arial"/>
        <family val="2"/>
      </rPr>
      <t xml:space="preserve"> está en etapa de elaboración del informe final. Ambos programas aplicaron a la convocatoria del  Sistema de Acreditación Regional de Carreras Universitarias (Arcusur) para Acreditación Internacional.</t>
    </r>
  </si>
  <si>
    <r>
      <rPr>
        <b/>
        <sz val="10"/>
        <rFont val="Arial"/>
        <family val="2"/>
      </rPr>
      <t>EDUCACIÓN:</t>
    </r>
    <r>
      <rPr>
        <sz val="10"/>
        <rFont val="Arial"/>
        <family val="2"/>
      </rPr>
      <t xml:space="preserve"> Se aumentó el número de horas presenciales de inglés en los 8 programas de la Facultad
</t>
    </r>
    <r>
      <rPr>
        <b/>
        <sz val="10"/>
        <rFont val="Arial"/>
        <family val="2"/>
      </rPr>
      <t xml:space="preserve">FACEJA: </t>
    </r>
    <r>
      <rPr>
        <sz val="10"/>
        <rFont val="Arial"/>
        <family val="2"/>
      </rPr>
      <t xml:space="preserve">Se realizó diagnóstico en Comité curricular y se determinó que el programa de </t>
    </r>
    <r>
      <rPr>
        <b/>
        <sz val="10"/>
        <rFont val="Arial"/>
        <family val="2"/>
      </rPr>
      <t>AFNI</t>
    </r>
    <r>
      <rPr>
        <sz val="10"/>
        <rFont val="Arial"/>
        <family val="2"/>
      </rPr>
      <t xml:space="preserve"> tiene el número suficiente de niveles de inglés(9)
</t>
    </r>
    <r>
      <rPr>
        <b/>
        <sz val="10"/>
        <rFont val="Arial"/>
        <family val="2"/>
      </rPr>
      <t>SALUD:</t>
    </r>
    <r>
      <rPr>
        <sz val="10"/>
        <rFont val="Arial"/>
        <family val="2"/>
      </rPr>
      <t xml:space="preserve"> En la versión IV del plan de estudios del programa de</t>
    </r>
    <r>
      <rPr>
        <b/>
        <sz val="10"/>
        <rFont val="Arial"/>
        <family val="2"/>
      </rPr>
      <t xml:space="preserve"> Bacteriología</t>
    </r>
    <r>
      <rPr>
        <sz val="10"/>
        <rFont val="Arial"/>
        <family val="2"/>
      </rPr>
      <t xml:space="preserve">, sólo se incluyeron 4 niveles de inglés, luego de un estudio se consideró que no era viable aumentar un nivel mas.
En revisión de seguimiento por parte de la Unidad de Planeación (09-10-17), se constató que se hizo el trabajo del rediseño curricular pero se especificó que no era posible con base en el análisis realizado en el Comité Curricular del programa.
</t>
    </r>
    <r>
      <rPr>
        <b/>
        <sz val="10"/>
        <rFont val="Arial"/>
        <family val="2"/>
      </rPr>
      <t>FACIBAS:</t>
    </r>
    <r>
      <rPr>
        <sz val="10"/>
        <rFont val="Arial"/>
        <family val="2"/>
      </rPr>
      <t xml:space="preserve"> Desde la Facultad de Educación se presentó una Propuesta ante el Consejo Académico con el proposito de mejorar el nivel de inglés de estudiantes de los Programas de la Facultad.
Se está elaborando una propuesta de </t>
    </r>
    <r>
      <rPr>
        <b/>
        <sz val="10"/>
        <rFont val="Arial"/>
        <family val="2"/>
      </rPr>
      <t>Política de Bilingüismo</t>
    </r>
  </si>
  <si>
    <r>
      <t xml:space="preserve">3 estudiantes del programa de </t>
    </r>
    <r>
      <rPr>
        <b/>
        <sz val="10"/>
        <color theme="1"/>
        <rFont val="Arial"/>
        <family val="2"/>
      </rPr>
      <t>Licenciatura en Inglés</t>
    </r>
    <r>
      <rPr>
        <sz val="10"/>
        <color theme="1"/>
        <rFont val="Arial"/>
        <family val="2"/>
      </rPr>
      <t xml:space="preserve"> se encuentran realizando estancia en USA</t>
    </r>
  </si>
  <si>
    <r>
      <rPr>
        <b/>
        <sz val="10"/>
        <rFont val="Arial"/>
        <family val="2"/>
      </rPr>
      <t>EDUCACIÓN:</t>
    </r>
    <r>
      <rPr>
        <sz val="10"/>
        <rFont val="Arial"/>
        <family val="2"/>
      </rPr>
      <t xml:space="preserve"> Fueron acreditados los programas de </t>
    </r>
    <r>
      <rPr>
        <b/>
        <sz val="10"/>
        <rFont val="Arial"/>
        <family val="2"/>
      </rPr>
      <t>Lic. en Informática Educativa</t>
    </r>
    <r>
      <rPr>
        <sz val="10"/>
        <rFont val="Arial"/>
        <family val="2"/>
      </rPr>
      <t xml:space="preserve">, </t>
    </r>
    <r>
      <rPr>
        <b/>
        <sz val="10"/>
        <rFont val="Arial"/>
        <family val="2"/>
      </rPr>
      <t>Lic. en Idiomas Extrajeros</t>
    </r>
    <r>
      <rPr>
        <sz val="10"/>
        <rFont val="Arial"/>
        <family val="2"/>
      </rPr>
      <t xml:space="preserve"> y </t>
    </r>
    <r>
      <rPr>
        <b/>
        <sz val="10"/>
        <rFont val="Arial"/>
        <family val="2"/>
      </rPr>
      <t>Lic. en Español y LIteratura</t>
    </r>
    <r>
      <rPr>
        <sz val="10"/>
        <rFont val="Arial"/>
        <family val="2"/>
      </rPr>
      <t xml:space="preserve">
Se encuentran acreditados </t>
    </r>
    <r>
      <rPr>
        <b/>
        <sz val="10"/>
        <rFont val="Arial"/>
        <family val="2"/>
      </rPr>
      <t>Medicina Veterinaria</t>
    </r>
    <r>
      <rPr>
        <sz val="10"/>
        <rFont val="Arial"/>
        <family val="2"/>
      </rPr>
      <t xml:space="preserve">, </t>
    </r>
    <r>
      <rPr>
        <b/>
        <sz val="10"/>
        <rFont val="Arial"/>
        <family val="2"/>
      </rPr>
      <t>Ing Agronómica</t>
    </r>
    <r>
      <rPr>
        <sz val="10"/>
        <rFont val="Arial"/>
        <family val="2"/>
      </rPr>
      <t xml:space="preserve"> e </t>
    </r>
    <r>
      <rPr>
        <b/>
        <sz val="10"/>
        <rFont val="Arial"/>
        <family val="2"/>
      </rPr>
      <t>Ing de alimentos</t>
    </r>
  </si>
  <si>
    <r>
      <rPr>
        <b/>
        <sz val="10"/>
        <rFont val="Arial"/>
        <family val="2"/>
      </rPr>
      <t>FAC</t>
    </r>
    <r>
      <rPr>
        <sz val="10"/>
        <rFont val="Arial"/>
        <family val="2"/>
      </rPr>
      <t xml:space="preserve">: Avanzó un 30%, se reunen semanalmente con los docentes por área de conocimiento
</t>
    </r>
    <r>
      <rPr>
        <b/>
        <sz val="10"/>
        <rFont val="Arial"/>
        <family val="2"/>
      </rPr>
      <t>EDUCACIÓN</t>
    </r>
    <r>
      <rPr>
        <sz val="10"/>
        <rFont val="Arial"/>
        <family val="2"/>
      </rPr>
      <t xml:space="preserve">: Todos los cursos de todos los programas de la facultad de educacion fueron actualizados según la reforma curricular solicitada por el MEN
</t>
    </r>
    <r>
      <rPr>
        <b/>
        <sz val="10"/>
        <rFont val="Arial"/>
        <family val="2"/>
      </rPr>
      <t>FACIBAS</t>
    </r>
    <r>
      <rPr>
        <sz val="10"/>
        <rFont val="Arial"/>
        <family val="2"/>
      </rPr>
      <t xml:space="preserve">: Los Programas que actualizaron cursos son: Matemáticas, Química, Biología y Geografía
</t>
    </r>
    <r>
      <rPr>
        <b/>
        <sz val="10"/>
        <rFont val="Arial"/>
        <family val="2"/>
      </rPr>
      <t>FACEJA</t>
    </r>
    <r>
      <rPr>
        <sz val="10"/>
        <rFont val="Arial"/>
        <family val="2"/>
      </rPr>
      <t>: Actualizó los cursos</t>
    </r>
  </si>
  <si>
    <r>
      <rPr>
        <b/>
        <sz val="10"/>
        <rFont val="Arial"/>
        <family val="2"/>
      </rPr>
      <t xml:space="preserve">MVZ: </t>
    </r>
    <r>
      <rPr>
        <sz val="10"/>
        <rFont val="Arial"/>
        <family val="2"/>
      </rPr>
      <t xml:space="preserve">4° simposio Enfermedades emergentes y reemergentes 25-26/17
</t>
    </r>
    <r>
      <rPr>
        <b/>
        <sz val="10"/>
        <rFont val="Arial"/>
        <family val="2"/>
      </rPr>
      <t xml:space="preserve">EDUCACIÓN: </t>
    </r>
    <r>
      <rPr>
        <sz val="10"/>
        <rFont val="Arial"/>
        <family val="2"/>
      </rPr>
      <t xml:space="preserve">Simposio internacional sobre educacion infantil, expositor de Uruguay - 23 de agosto de 2017
</t>
    </r>
    <r>
      <rPr>
        <b/>
        <sz val="10"/>
        <rFont val="Arial"/>
        <family val="2"/>
      </rPr>
      <t>Inglés</t>
    </r>
    <r>
      <rPr>
        <sz val="10"/>
        <rFont val="Arial"/>
        <family val="2"/>
      </rPr>
      <t xml:space="preserve">: 2do congreso internacional para la enseñanza de la lengua extranjera y se realizon 8 talleres durante los dias 28 y 29 de septiembre.
</t>
    </r>
    <r>
      <rPr>
        <b/>
        <sz val="10"/>
        <rFont val="Arial"/>
        <family val="2"/>
      </rPr>
      <t>Ciencias Naturales:</t>
    </r>
    <r>
      <rPr>
        <sz val="10"/>
        <rFont val="Arial"/>
        <family val="2"/>
      </rPr>
      <t xml:space="preserve"> 1er encuentro internacional y 2do regional de educacion ambiental.
</t>
    </r>
    <r>
      <rPr>
        <b/>
        <sz val="10"/>
        <rFont val="Arial"/>
        <family val="2"/>
      </rPr>
      <t>Artes:</t>
    </r>
    <r>
      <rPr>
        <sz val="10"/>
        <rFont val="Arial"/>
        <family val="2"/>
      </rPr>
      <t xml:space="preserve"> Se realizó primer encuentro en investigacion y pedagogía en educacion artistica 7 y 8 de septiembre de 2017.
</t>
    </r>
    <r>
      <rPr>
        <b/>
        <sz val="10"/>
        <rFont val="Arial"/>
        <family val="2"/>
      </rPr>
      <t>Informática:</t>
    </r>
    <r>
      <rPr>
        <sz val="10"/>
        <rFont val="Arial"/>
        <family val="2"/>
      </rPr>
      <t xml:space="preserve"> Congreso internacional de informática educativa , Agosto 25 al 28 de 2017)</t>
    </r>
  </si>
  <si>
    <r>
      <t xml:space="preserve">Se firmó el convenio entre UNICOR y  la Universidad de Texas, con el objetivo incentivar el intercambio de docentes entre las dos Instituciones.
</t>
    </r>
    <r>
      <rPr>
        <b/>
        <sz val="10"/>
        <rFont val="Arial"/>
        <family val="2"/>
      </rPr>
      <t>EDUCACIÓN:</t>
    </r>
    <r>
      <rPr>
        <sz val="10"/>
        <rFont val="Arial"/>
        <family val="2"/>
      </rPr>
      <t xml:space="preserve"> Universidad de Medellín, Maestría en comunicación
</t>
    </r>
    <r>
      <rPr>
        <b/>
        <sz val="10"/>
        <rFont val="Arial"/>
        <family val="2"/>
      </rPr>
      <t xml:space="preserve">FACIBAS: </t>
    </r>
    <r>
      <rPr>
        <sz val="10"/>
        <rFont val="Arial"/>
        <family val="2"/>
      </rPr>
      <t>En el Programa de Física se gestionó el Convenio con la Universidad del Valle, con la participación del profesor Cristian Susa participando en dos proyectos de investigación</t>
    </r>
  </si>
  <si>
    <t>En la plataforma Campus Virtual hay creados 3.719 de los cuales 807 cursos tienen Material.</t>
  </si>
  <si>
    <r>
      <rPr>
        <b/>
        <sz val="10"/>
        <rFont val="Arial"/>
        <family val="2"/>
      </rPr>
      <t>MVZ:</t>
    </r>
    <r>
      <rPr>
        <sz val="10"/>
        <rFont val="Arial"/>
        <family val="2"/>
      </rPr>
      <t xml:space="preserve"> Jaime Alvarez, en el IIBT Microb y Salud Tropical
</t>
    </r>
    <r>
      <rPr>
        <b/>
        <sz val="10"/>
        <rFont val="Arial"/>
        <family val="2"/>
      </rPr>
      <t>EDUCACIÓN:</t>
    </r>
    <r>
      <rPr>
        <sz val="10"/>
        <rFont val="Arial"/>
        <family val="2"/>
      </rPr>
      <t xml:space="preserve"> Aprobadas las comisiones de las docentes Ana María Sagre y Nabi Pérez 
</t>
    </r>
    <r>
      <rPr>
        <b/>
        <sz val="10"/>
        <rFont val="Arial"/>
        <family val="2"/>
      </rPr>
      <t>SALUD:</t>
    </r>
    <r>
      <rPr>
        <sz val="10"/>
        <rFont val="Arial"/>
        <family val="2"/>
      </rPr>
      <t xml:space="preserve"> Bacteriologia, Virginia Rodríguez</t>
    </r>
  </si>
  <si>
    <r>
      <rPr>
        <b/>
        <sz val="10"/>
        <rFont val="Arial"/>
        <family val="2"/>
      </rPr>
      <t xml:space="preserve">FACIBAS: </t>
    </r>
    <r>
      <rPr>
        <sz val="10"/>
        <rFont val="Arial"/>
        <family val="2"/>
      </rPr>
      <t xml:space="preserve">El docente Abraham Arenas de </t>
    </r>
    <r>
      <rPr>
        <b/>
        <sz val="10"/>
        <rFont val="Arial"/>
        <family val="2"/>
      </rPr>
      <t>Matemáticas</t>
    </r>
    <r>
      <rPr>
        <sz val="10"/>
        <rFont val="Arial"/>
        <family val="2"/>
      </rPr>
      <t xml:space="preserve"> asistió a la Universidad de Concepción en Chile en una pasantía de investigación. 
El docente Gilmar Santafé de </t>
    </r>
    <r>
      <rPr>
        <b/>
        <sz val="10"/>
        <rFont val="Arial"/>
        <family val="2"/>
      </rPr>
      <t>Química</t>
    </r>
    <r>
      <rPr>
        <sz val="10"/>
        <rFont val="Arial"/>
        <family val="2"/>
      </rPr>
      <t xml:space="preserve"> asistió a una jornada de actualización en la Universidad de la Coruña, sobre resonancia magnética aplicada a la elucidación estructural de compuestos orgánicos. 
El Profesor Juan Yepes y Gabriel Montes, de </t>
    </r>
    <r>
      <rPr>
        <b/>
        <sz val="10"/>
        <rFont val="Arial"/>
        <family val="2"/>
      </rPr>
      <t>Biología</t>
    </r>
    <r>
      <rPr>
        <sz val="10"/>
        <rFont val="Arial"/>
        <family val="2"/>
      </rPr>
      <t xml:space="preserve"> participaron en los cursos cortos de taxonomía y hongos. 
El profesor Francisco Torres de </t>
    </r>
    <r>
      <rPr>
        <b/>
        <sz val="10"/>
        <rFont val="Arial"/>
        <family val="2"/>
      </rPr>
      <t>Física</t>
    </r>
    <r>
      <rPr>
        <sz val="10"/>
        <rFont val="Arial"/>
        <family val="2"/>
      </rPr>
      <t xml:space="preserve"> participó en el curso corto de calidad de imágenes diagnosticas. 
El profesor Carlos Reales asistió a una pasantía en la Universidad de Concepción en Chile
</t>
    </r>
    <r>
      <rPr>
        <b/>
        <sz val="10"/>
        <rFont val="Arial"/>
        <family val="2"/>
      </rPr>
      <t>SALUD:</t>
    </r>
    <r>
      <rPr>
        <sz val="10"/>
        <rFont val="Arial"/>
        <family val="2"/>
      </rPr>
      <t xml:space="preserve"> Las docentes Concepción Amador Ahumada y Luz Dary Ripoll, de </t>
    </r>
    <r>
      <rPr>
        <b/>
        <sz val="10"/>
        <rFont val="Arial"/>
        <family val="2"/>
      </rPr>
      <t>Enfermería</t>
    </r>
    <r>
      <rPr>
        <sz val="10"/>
        <rFont val="Arial"/>
        <family val="2"/>
      </rPr>
      <t xml:space="preserve"> realizaron pasantía </t>
    </r>
  </si>
  <si>
    <t>Actualmente se encuentra abierta convocatoria para vincular docentes de planta mediante Acuerdo No. 035 de 2017 y se encuentra en etapa de preselección de docentes.</t>
  </si>
  <si>
    <t>PROGRAMAS QUE UTILIZAN LA PLATAFORMA CAMPUSVIRTUAL
Ingeniería Agronómica, Estadística, Geografía, Lic. en Artística, Ingeniería Industrial, Medicina Veterinaria y Zootecnia, Enfermería, Química, Lic. en Inglés, Acuicultura, Lic. en Educación Física, Bacteriología, Regencia en Farmacia, Ingeniería de Alimento, Biología, Ingeniería de Sistemas, Lic. en Ciencias Naturales, Ingeniería Mecánica, Ingeniería Ambiental
Administración en Finanzas y Negocios Internacionales, Administración en Salud</t>
  </si>
  <si>
    <r>
      <rPr>
        <b/>
        <sz val="10"/>
        <rFont val="Arial"/>
        <family val="2"/>
      </rPr>
      <t>FACIBAS:</t>
    </r>
    <r>
      <rPr>
        <sz val="10"/>
        <rFont val="Arial"/>
        <family val="2"/>
      </rPr>
      <t xml:space="preserve"> Se revisaron los modelos pedagógicos de los Programas de</t>
    </r>
    <r>
      <rPr>
        <b/>
        <sz val="10"/>
        <rFont val="Arial"/>
        <family val="2"/>
      </rPr>
      <t xml:space="preserve"> Matematicas, Biologia y Física</t>
    </r>
    <r>
      <rPr>
        <sz val="10"/>
        <rFont val="Arial"/>
        <family val="2"/>
      </rPr>
      <t xml:space="preserve">
</t>
    </r>
    <r>
      <rPr>
        <b/>
        <sz val="10"/>
        <rFont val="Arial"/>
        <family val="2"/>
      </rPr>
      <t>EDUCACIÓN</t>
    </r>
    <r>
      <rPr>
        <sz val="10"/>
        <rFont val="Arial"/>
        <family val="2"/>
      </rPr>
      <t xml:space="preserve">: Se revisaron los modelos pedagógicos de los 8 programas de educación
</t>
    </r>
    <r>
      <rPr>
        <b/>
        <sz val="10"/>
        <rFont val="Arial"/>
        <family val="2"/>
      </rPr>
      <t>FACEJA: AFNI y Derecho</t>
    </r>
    <r>
      <rPr>
        <sz val="10"/>
        <rFont val="Arial"/>
        <family val="2"/>
      </rPr>
      <t xml:space="preserve"> revisaron los modelos pedagógicos
</t>
    </r>
    <r>
      <rPr>
        <b/>
        <sz val="10"/>
        <rFont val="Arial"/>
        <family val="2"/>
      </rPr>
      <t>SALUD:</t>
    </r>
    <r>
      <rPr>
        <sz val="10"/>
        <rFont val="Arial"/>
        <family val="2"/>
      </rPr>
      <t xml:space="preserve"> Se revisó el modelo pedagógico de </t>
    </r>
    <r>
      <rPr>
        <b/>
        <sz val="10"/>
        <rFont val="Arial"/>
        <family val="2"/>
      </rPr>
      <t>Bacteriología</t>
    </r>
    <r>
      <rPr>
        <sz val="10"/>
        <rFont val="Arial"/>
        <family val="2"/>
      </rPr>
      <t xml:space="preserve">
</t>
    </r>
    <r>
      <rPr>
        <b/>
        <sz val="10"/>
        <rFont val="Arial"/>
        <family val="2"/>
      </rPr>
      <t xml:space="preserve">INGENIERÍAS: </t>
    </r>
    <r>
      <rPr>
        <sz val="10"/>
        <rFont val="Arial"/>
        <family val="2"/>
      </rPr>
      <t>Se hicieron 4 revisiones</t>
    </r>
  </si>
  <si>
    <r>
      <rPr>
        <b/>
        <sz val="10"/>
        <rFont val="Arial"/>
        <family val="2"/>
      </rPr>
      <t>FACIBAS</t>
    </r>
    <r>
      <rPr>
        <sz val="10"/>
        <rFont val="Arial"/>
        <family val="2"/>
      </rPr>
      <t xml:space="preserve">: Se revisarón los curriculos de los Programas de </t>
    </r>
    <r>
      <rPr>
        <b/>
        <sz val="10"/>
        <rFont val="Arial"/>
        <family val="2"/>
      </rPr>
      <t>Matematicas, Estadistíca, Física, Biología, Geografía y Química.</t>
    </r>
    <r>
      <rPr>
        <sz val="10"/>
        <rFont val="Arial"/>
        <family val="2"/>
      </rPr>
      <t xml:space="preserve">
</t>
    </r>
    <r>
      <rPr>
        <b/>
        <sz val="10"/>
        <rFont val="Arial"/>
        <family val="2"/>
      </rPr>
      <t>EDUCACIÓN:</t>
    </r>
    <r>
      <rPr>
        <sz val="10"/>
        <rFont val="Arial"/>
        <family val="2"/>
      </rPr>
      <t xml:space="preserve"> Se revisaron los curriculos de los 8 programas de educación
</t>
    </r>
    <r>
      <rPr>
        <b/>
        <sz val="10"/>
        <rFont val="Arial"/>
        <family val="2"/>
      </rPr>
      <t>FACEJA: AFNI y Derecho</t>
    </r>
    <r>
      <rPr>
        <sz val="10"/>
        <rFont val="Arial"/>
        <family val="2"/>
      </rPr>
      <t xml:space="preserve"> realizaron revisión curricular
</t>
    </r>
    <r>
      <rPr>
        <b/>
        <sz val="10"/>
        <rFont val="Arial"/>
        <family val="2"/>
      </rPr>
      <t>SALUD:</t>
    </r>
    <r>
      <rPr>
        <sz val="10"/>
        <rFont val="Arial"/>
        <family val="2"/>
      </rPr>
      <t xml:space="preserve"> Se hizo el nuevo plan de estudios del programa de </t>
    </r>
    <r>
      <rPr>
        <b/>
        <sz val="10"/>
        <rFont val="Arial"/>
        <family val="2"/>
      </rPr>
      <t>Bacteriología</t>
    </r>
    <r>
      <rPr>
        <sz val="10"/>
        <rFont val="Arial"/>
        <family val="2"/>
      </rPr>
      <t xml:space="preserve"> y se está trabajando para completar todo lo relacionado con el documento de acreditación
</t>
    </r>
    <r>
      <rPr>
        <b/>
        <sz val="10"/>
        <rFont val="Arial"/>
        <family val="2"/>
      </rPr>
      <t xml:space="preserve">INGENIERÍAS: </t>
    </r>
    <r>
      <rPr>
        <sz val="10"/>
        <rFont val="Arial"/>
        <family val="2"/>
      </rPr>
      <t>Se hicieron 4 revisiones</t>
    </r>
  </si>
  <si>
    <r>
      <rPr>
        <b/>
        <sz val="10"/>
        <rFont val="Arial"/>
        <family val="2"/>
      </rPr>
      <t>SALUD:</t>
    </r>
    <r>
      <rPr>
        <sz val="10"/>
        <rFont val="Arial"/>
        <family val="2"/>
      </rPr>
      <t xml:space="preserve"> Se ha publicado en página web los documentos maestros y PEP de los programas de la Facultad
</t>
    </r>
    <r>
      <rPr>
        <b/>
        <sz val="10"/>
        <rFont val="Arial"/>
        <family val="2"/>
      </rPr>
      <t>INGENIERÍAS:</t>
    </r>
    <r>
      <rPr>
        <sz val="10"/>
        <rFont val="Arial"/>
        <family val="2"/>
      </rPr>
      <t xml:space="preserve"> </t>
    </r>
    <r>
      <rPr>
        <b/>
        <sz val="10"/>
        <rFont val="Arial"/>
        <family val="2"/>
      </rPr>
      <t>Ingeniería Mecánica</t>
    </r>
    <r>
      <rPr>
        <sz val="10"/>
        <rFont val="Arial"/>
        <family val="2"/>
      </rPr>
      <t xml:space="preserve"> divulgó documento de autoevaluación y PEP; </t>
    </r>
    <r>
      <rPr>
        <b/>
        <sz val="10"/>
        <rFont val="Arial"/>
        <family val="2"/>
      </rPr>
      <t>Ingeniería Idustrial</t>
    </r>
    <r>
      <rPr>
        <sz val="10"/>
        <rFont val="Arial"/>
        <family val="2"/>
      </rPr>
      <t xml:space="preserve"> divulgó documento de autoevaluación 
</t>
    </r>
    <r>
      <rPr>
        <b/>
        <sz val="10"/>
        <rFont val="Arial"/>
        <family val="2"/>
      </rPr>
      <t xml:space="preserve">MVZ </t>
    </r>
    <r>
      <rPr>
        <sz val="10"/>
        <rFont val="Arial"/>
        <family val="2"/>
      </rPr>
      <t xml:space="preserve">publicó el PEP
</t>
    </r>
    <r>
      <rPr>
        <b/>
        <sz val="10"/>
        <rFont val="Arial"/>
        <family val="2"/>
      </rPr>
      <t>CIENCIAS BÁSICAS:</t>
    </r>
    <r>
      <rPr>
        <sz val="10"/>
        <rFont val="Arial"/>
        <family val="2"/>
      </rPr>
      <t xml:space="preserve"> </t>
    </r>
    <r>
      <rPr>
        <b/>
        <sz val="10"/>
        <rFont val="Arial"/>
        <family val="2"/>
      </rPr>
      <t>Geografía</t>
    </r>
    <r>
      <rPr>
        <sz val="10"/>
        <rFont val="Arial"/>
        <family val="2"/>
      </rPr>
      <t xml:space="preserve"> tiene publicado el documento maestro.
</t>
    </r>
    <r>
      <rPr>
        <b/>
        <sz val="10"/>
        <rFont val="Arial"/>
        <family val="2"/>
      </rPr>
      <t>EDUCACIÓN:</t>
    </r>
    <r>
      <rPr>
        <sz val="10"/>
        <rFont val="Arial"/>
        <family val="2"/>
      </rPr>
      <t xml:space="preserve"> </t>
    </r>
    <r>
      <rPr>
        <b/>
        <sz val="10"/>
        <rFont val="Arial"/>
        <family val="2"/>
      </rPr>
      <t>Español</t>
    </r>
    <r>
      <rPr>
        <sz val="10"/>
        <rFont val="Arial"/>
        <family val="2"/>
      </rPr>
      <t xml:space="preserve"> publicó documento de autoevaluación y PEP; </t>
    </r>
    <r>
      <rPr>
        <b/>
        <sz val="10"/>
        <rFont val="Arial"/>
        <family val="2"/>
      </rPr>
      <t>Inglés</t>
    </r>
    <r>
      <rPr>
        <sz val="10"/>
        <rFont val="Arial"/>
        <family val="2"/>
      </rPr>
      <t xml:space="preserve">: autoevaluación y PEP; Los programas de </t>
    </r>
    <r>
      <rPr>
        <b/>
        <sz val="10"/>
        <rFont val="Arial"/>
        <family val="2"/>
      </rPr>
      <t>Deporte, Artística, Informática  y Sociales</t>
    </r>
    <r>
      <rPr>
        <sz val="10"/>
        <rFont val="Arial"/>
        <family val="2"/>
      </rPr>
      <t>, socializaron a través de página web.</t>
    </r>
  </si>
  <si>
    <t xml:space="preserve">A la fecha se han realizado 7 charlas con los programas de Enfermería, Ingeniería Mecánica, Administración en Finanzas, Geografía, Ingeniería Industrial, el grupo de Líderes Institucional y grupo de emprendedores </t>
  </si>
  <si>
    <t>El Centro de Idiomas ofertó 307 cursos, el Centro del Deporte ofertó 1, la División de Posgrados ofertó 22 diplomados y la Unidad de Transferencia Tecnonlógica ofertó 9 cursos.
El Centro de Extensión Educativa ofertó 36 diplomados, distribuidos así:
Ingeniería: 7
Medicina Veterinaria y Zootecnia: 4
Ciencias Agrícolas: 2
Ciencias Básicas: 2
Educación y Ciencias Humanas: 15
Ciencias de la Salud: 4
Ciencias Económicas, Jurídicas y Administrativas: 2
y 7 cursos (3 fotografía y 4 de música)</t>
  </si>
  <si>
    <t>Se realizó el primer seguimeinto durante el mes de Abril
Se realizó el segundo seguimiento durante el mes de Julio
Se realizó el tercer seguimiento durantes el mes de Octubre</t>
  </si>
  <si>
    <t>Se consolidó el seguimiento a los Indicadores de Gestión de 2016-2
Se consolidó el seguimiento a los Indicadores de Gestión de 2017-1</t>
  </si>
  <si>
    <t>Elaborado y con resolución
En el mes de Diciembre se proyectará el Plan Operativo Anual de Inversiones de la vigencia 2018</t>
  </si>
  <si>
    <t>Se encuentran radicados en el Banco de proyectos, 51 proyectos</t>
  </si>
  <si>
    <t>Se compró un ultracongelador.
Se contrató la dotación del laboratorio de Grandes Animales, con 9 equipos
Se adquirieron 4 equipos de planta piloto</t>
  </si>
  <si>
    <t>Se realizó la programación de clases para el primer semestre académico de 2017 y el segundo semestre de 2017</t>
  </si>
  <si>
    <t xml:space="preserve">Se han realizado 102 ponencias por parte de docentes, de las cuales 71 son nacionales y 27 internacionales. Además 4 fueron por proyectos. 
La distribución las ponencias por facultades es la siguiente:
Educación: 16
Agrícolas: 7
MVZ: 27
C. Básicas: 19
FACEJAS: 2
C. De la salud: 21
Ingeniería: 10
</t>
  </si>
  <si>
    <t>Los laboratorios de la Facultad de Ciencias Agrícolas (Fisiología Vegetal, Fitopatología y Entomología) se intervinieron y remodelaron
Se realizó la dotación del Laboratorio de Ingeniería Industrial
Se remodelaron 3 laboratorios de Física, Biología y Química del Campus Lorica
Se iniciaron las obras de construcción de los Laboratorios Integrales de Ciencias Básicas
Se inició la construcción de la Clínica de Grandes Animales  y el diseño del Laboratorio de Necropsia y Laboratorio de HIstopatología, en el campus Berástegui</t>
  </si>
  <si>
    <t>Se han intervenido 5654 m2, distribudios así:
2472 m2 Edificio Informática
2550 m2 Edificio Facultad de Educación
104 m2 Laboratorios de Física, Biología y Química Campus Lorica
334 m2 Laboratorios de Fitopatología y Fisiología
194 m2 Departamento de Física, Bodega de Biología y Laboratorio de Biodiversidad
406 m2 Bloque 2 de Geografía
26 m2 Aljibes 
460 m2 Clínica de Grandes Animales
550 m2 Sala de Necropsia y Laboratorio de HIstopatología
2440 m2 1er Bloque de Laboratorios de CIencias Básicas
 Parqueadero Planto Piloto Campus Berastegui</t>
  </si>
  <si>
    <t>A la fecha hay 28 proyectos estructurados (Elaboración de Solicitud de CDP y Análisis de Necesidad)</t>
  </si>
  <si>
    <t>A la fecha se supervisan 30 contratos</t>
  </si>
  <si>
    <t>Se actualizaron los indicadores del documento de Acreditación Institucional con corte a 2017-1</t>
  </si>
  <si>
    <t>Los datos de SNIES correspondientes a 2017-1 están en 95% de cargue.
Los datos de SNIES correspondientes a 2017-2 están en 95% de cargue.
Los cargues de SPADIES no se han realizado, debido a que la plataforma del MEN se encuentra en etapa de liberación. Sin embargo se calcularon los datos de deserción de los diferentes programas académicos de la Institución correspondientes a 2016-1, 2016-2 y 2017-1.</t>
  </si>
  <si>
    <t>Se elaboró y publicó el Boletín Estadístico correspondiente a 2016.
El avance estadístico de 2017 se encuentra publicado en la página web</t>
  </si>
  <si>
    <t>Actualmente cuentan con registro calificado, 1 técnica profesional y 2 tecnológicos</t>
  </si>
  <si>
    <t>Esta Matriz tiene establecido 381 actividades de las cuales se ejecutaron 327 actividades por lo que el porcentaje de ejecución para el periodo evaluado fue de 85.8%.</t>
  </si>
  <si>
    <t>MVZ: Autoevaluación realizada programa MVZ
FACIBAS: Estadística y Biología la realizaron
FACEJA: AFNI y Derecho hicieron ponderaciones.  Se realizarón encuestas.
SALUD: Bacteriología están redactando informe. Enfermería realizó informe. Regencia  informe terminado listo para presentar ante las instancias académicas - Administración en Salud: están redactando informe. 
INGENIÉRIAS: Ingeniería Ambiental</t>
  </si>
  <si>
    <t>A  nivel  departamental  todas  las  disciplinas  y  se  van  los seleccionados   a   los  nacionales                                                85%</t>
  </si>
  <si>
    <t>Hasta el momento se han tramitado todos los convenios solicitados</t>
  </si>
  <si>
    <t>Informe a final de año</t>
  </si>
  <si>
    <t>Se realizó en el marco de la semana cultural, el Encuentro de Egresados, en el cual participaron egresados de todos los programas académicos de la institución.
En el encuentro, participaron 600 egresados de 34 programas de pregrado y 39 egresados de 12 programas de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</si>
</sst>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0"/>
      <color theme="0"/>
      <name val="Tahoma"/>
      <family val="2"/>
    </font>
    <font>
      <sz val="11"/>
      <color theme="1"/>
      <name val="Cambria"/>
      <family val="1"/>
    </font>
    <font>
      <sz val="11"/>
      <color rgb="FF000000"/>
      <name val="Cambria"/>
      <family val="1"/>
    </font>
    <font>
      <sz val="10"/>
      <color theme="1"/>
      <name val="Arial"/>
      <family val="2"/>
    </font>
    <font>
      <sz val="10"/>
      <color theme="1"/>
      <name val="Tahoma"/>
      <family val="2"/>
    </font>
    <font>
      <sz val="10"/>
      <color theme="1"/>
      <name val="Calibri"/>
      <family val="2"/>
      <scheme val="minor"/>
    </font>
    <font>
      <b/>
      <sz val="10"/>
      <name val="Tahoma"/>
      <family val="2"/>
    </font>
    <font>
      <b/>
      <sz val="14"/>
      <color theme="0"/>
      <name val="Tahoma"/>
      <family val="2"/>
    </font>
    <font>
      <b/>
      <sz val="10"/>
      <color theme="1"/>
      <name val="Arial"/>
      <family val="2"/>
    </font>
    <font>
      <b/>
      <sz val="11"/>
      <color theme="1"/>
      <name val="Calibri"/>
      <family val="2"/>
      <scheme val="minor"/>
    </font>
    <font>
      <sz val="11"/>
      <name val="Cambria"/>
      <family val="1"/>
      <scheme val="major"/>
    </font>
    <font>
      <sz val="10"/>
      <name val="Tahoma"/>
      <family val="2"/>
    </font>
    <font>
      <sz val="10"/>
      <name val="Arial"/>
      <family val="2"/>
    </font>
    <font>
      <sz val="11"/>
      <name val="Arial"/>
      <family val="2"/>
    </font>
    <font>
      <b/>
      <sz val="10"/>
      <name val="Arial"/>
      <family val="2"/>
    </font>
  </fonts>
  <fills count="12">
    <fill>
      <patternFill patternType="none"/>
    </fill>
    <fill>
      <patternFill patternType="gray125"/>
    </fill>
    <fill>
      <patternFill patternType="solid">
        <fgColor rgb="FFFFC0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0"/>
        <bgColor indexed="64"/>
      </patternFill>
    </fill>
    <fill>
      <patternFill patternType="solid">
        <fgColor rgb="FFFFFF00"/>
        <bgColor theme="0" tint="-0.14999847407452621"/>
      </patternFill>
    </fill>
    <fill>
      <patternFill patternType="solid">
        <fgColor rgb="FFFF0000"/>
        <bgColor indexed="64"/>
      </patternFill>
    </fill>
    <fill>
      <patternFill patternType="solid">
        <fgColor rgb="FFFF0000"/>
        <bgColor theme="0" tint="-0.14999847407452621"/>
      </patternFill>
    </fill>
    <fill>
      <patternFill patternType="solid">
        <fgColor theme="4" tint="0.59999389629810485"/>
        <bgColor theme="0" tint="-0.14999847407452621"/>
      </patternFill>
    </fill>
  </fills>
  <borders count="2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6" fillId="5" borderId="1" xfId="1" applyNumberFormat="1" applyFont="1" applyFill="1" applyBorder="1" applyAlignment="1">
      <alignment horizontal="center" vertical="center" wrapText="1"/>
    </xf>
    <xf numFmtId="9" fontId="6" fillId="5" borderId="2"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5" xfId="0" applyFont="1" applyBorder="1" applyAlignment="1">
      <alignment horizontal="center" vertical="center" wrapText="1"/>
    </xf>
    <xf numFmtId="9" fontId="6" fillId="0" borderId="1" xfId="1"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0" borderId="0" xfId="0" applyFont="1" applyAlignment="1">
      <alignment horizontal="center" vertical="center" wrapText="1"/>
    </xf>
    <xf numFmtId="9" fontId="4" fillId="0" borderId="6" xfId="0" applyNumberFormat="1" applyFont="1" applyBorder="1" applyAlignment="1">
      <alignment horizontal="center" vertical="center" wrapText="1"/>
    </xf>
    <xf numFmtId="9" fontId="4" fillId="5" borderId="6"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7"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6"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9" fontId="4" fillId="5" borderId="6" xfId="1" applyNumberFormat="1" applyFont="1" applyFill="1" applyBorder="1" applyAlignment="1">
      <alignment horizontal="center" vertical="center" wrapText="1"/>
    </xf>
    <xf numFmtId="0" fontId="4" fillId="0" borderId="6" xfId="0" applyNumberFormat="1" applyFont="1" applyBorder="1" applyAlignment="1">
      <alignment horizontal="center" vertical="center" wrapText="1"/>
    </xf>
    <xf numFmtId="9" fontId="4" fillId="0" borderId="6" xfId="1" applyNumberFormat="1" applyFont="1" applyBorder="1" applyAlignment="1">
      <alignment horizontal="center" vertical="center" wrapText="1"/>
    </xf>
    <xf numFmtId="0" fontId="5" fillId="5"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2" fontId="5" fillId="0" borderId="6" xfId="0" applyNumberFormat="1" applyFont="1" applyBorder="1" applyAlignment="1">
      <alignment horizontal="center" vertical="center" wrapText="1"/>
    </xf>
    <xf numFmtId="2" fontId="5" fillId="5" borderId="6"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5"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9" xfId="0" applyFont="1" applyFill="1" applyBorder="1" applyAlignment="1">
      <alignment horizontal="center" vertical="center" wrapText="1"/>
    </xf>
    <xf numFmtId="9" fontId="6" fillId="5" borderId="17" xfId="1" applyNumberFormat="1" applyFont="1" applyFill="1" applyBorder="1" applyAlignment="1">
      <alignment horizontal="center" vertical="center" wrapText="1"/>
    </xf>
    <xf numFmtId="0" fontId="0" fillId="0" borderId="0" xfId="0" applyAlignment="1">
      <alignment horizontal="center" vertical="center" wrapText="1"/>
    </xf>
    <xf numFmtId="14" fontId="8" fillId="3" borderId="18"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9" fontId="5" fillId="0" borderId="6" xfId="1" applyFont="1" applyBorder="1" applyAlignment="1">
      <alignment horizontal="center" vertical="center" wrapText="1"/>
    </xf>
    <xf numFmtId="9" fontId="2" fillId="4" borderId="12" xfId="1" applyFont="1" applyFill="1" applyBorder="1" applyAlignment="1">
      <alignment horizontal="center" vertical="center" wrapText="1"/>
    </xf>
    <xf numFmtId="9" fontId="6" fillId="5" borderId="2" xfId="1" applyFont="1" applyFill="1" applyBorder="1" applyAlignment="1">
      <alignment horizontal="center" vertical="center" wrapText="1"/>
    </xf>
    <xf numFmtId="9" fontId="5" fillId="5" borderId="6" xfId="1" applyFont="1" applyFill="1" applyBorder="1" applyAlignment="1">
      <alignment horizontal="center" vertical="center" wrapText="1"/>
    </xf>
    <xf numFmtId="9" fontId="5" fillId="5" borderId="2" xfId="1" applyFont="1" applyFill="1" applyBorder="1" applyAlignment="1">
      <alignment horizontal="center" vertical="center" wrapText="1"/>
    </xf>
    <xf numFmtId="9" fontId="5" fillId="5" borderId="16" xfId="1" applyFont="1" applyFill="1" applyBorder="1" applyAlignment="1">
      <alignment horizontal="center" vertical="center" wrapText="1"/>
    </xf>
    <xf numFmtId="9" fontId="0" fillId="0" borderId="0" xfId="1" applyFont="1" applyAlignment="1">
      <alignment horizontal="center" vertical="center" wrapText="1"/>
    </xf>
    <xf numFmtId="0" fontId="5" fillId="8" borderId="7" xfId="0" applyFont="1" applyFill="1" applyBorder="1" applyAlignment="1">
      <alignment horizontal="center" vertical="center" wrapText="1"/>
    </xf>
    <xf numFmtId="9" fontId="4" fillId="0" borderId="6" xfId="1" applyFont="1" applyBorder="1" applyAlignment="1">
      <alignment horizontal="center" vertical="center" wrapText="1"/>
    </xf>
    <xf numFmtId="9" fontId="4" fillId="5" borderId="6" xfId="1" applyFont="1" applyFill="1" applyBorder="1" applyAlignment="1">
      <alignment horizontal="center" vertical="center" wrapText="1"/>
    </xf>
    <xf numFmtId="0" fontId="5" fillId="6" borderId="5" xfId="0" applyFont="1" applyFill="1" applyBorder="1" applyAlignment="1">
      <alignment horizontal="center" vertical="center" wrapText="1"/>
    </xf>
    <xf numFmtId="9" fontId="5" fillId="0" borderId="6"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0" borderId="7" xfId="0" applyNumberFormat="1" applyFont="1" applyBorder="1" applyAlignment="1">
      <alignment horizontal="center" vertical="center" wrapText="1"/>
    </xf>
    <xf numFmtId="0" fontId="4" fillId="5" borderId="7"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0" fontId="5" fillId="0" borderId="0" xfId="0" applyNumberFormat="1" applyFont="1" applyAlignment="1">
      <alignment horizontal="center" vertical="center" wrapText="1"/>
    </xf>
    <xf numFmtId="0" fontId="5" fillId="5" borderId="7" xfId="0" applyNumberFormat="1" applyFont="1" applyFill="1" applyBorder="1" applyAlignment="1">
      <alignment horizontal="center" vertical="center" wrapText="1"/>
    </xf>
    <xf numFmtId="0" fontId="5" fillId="0" borderId="7" xfId="0" applyNumberFormat="1" applyFont="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5" borderId="9"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9" fontId="12" fillId="0" borderId="6" xfId="1" applyFont="1" applyFill="1" applyBorder="1" applyAlignment="1">
      <alignment horizontal="center" vertical="center" wrapText="1"/>
    </xf>
    <xf numFmtId="0" fontId="12" fillId="0" borderId="6" xfId="0" applyFont="1" applyFill="1" applyBorder="1" applyAlignment="1">
      <alignment horizontal="left" vertical="top" wrapText="1"/>
    </xf>
    <xf numFmtId="0" fontId="14" fillId="0" borderId="0" xfId="0" applyFont="1" applyAlignment="1">
      <alignment horizontal="center" vertical="center" wrapText="1"/>
    </xf>
    <xf numFmtId="0" fontId="4" fillId="0" borderId="6" xfId="1" applyNumberFormat="1" applyFont="1" applyBorder="1" applyAlignment="1">
      <alignment horizontal="center" vertical="center" wrapText="1"/>
    </xf>
    <xf numFmtId="0" fontId="15" fillId="0" borderId="6" xfId="0" applyFont="1" applyBorder="1" applyAlignment="1">
      <alignment horizontal="center" vertical="center" wrapText="1"/>
    </xf>
    <xf numFmtId="9" fontId="5" fillId="0" borderId="6" xfId="1" applyFont="1" applyBorder="1" applyAlignment="1">
      <alignment horizontal="center" vertical="center" wrapText="1"/>
    </xf>
    <xf numFmtId="0" fontId="14" fillId="0"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9" fontId="5" fillId="5" borderId="6"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9" fontId="15" fillId="0" borderId="6" xfId="0" applyNumberFormat="1" applyFont="1" applyBorder="1" applyAlignment="1">
      <alignment horizontal="center" vertical="center" wrapText="1"/>
    </xf>
    <xf numFmtId="9" fontId="6" fillId="0" borderId="1" xfId="1" applyFont="1" applyFill="1" applyBorder="1" applyAlignment="1">
      <alignment horizontal="center" vertical="center" wrapText="1"/>
    </xf>
    <xf numFmtId="9" fontId="5" fillId="8" borderId="6" xfId="1" applyFont="1" applyFill="1" applyBorder="1" applyAlignment="1">
      <alignment horizontal="center" vertical="center" wrapText="1"/>
    </xf>
    <xf numFmtId="9" fontId="6" fillId="11" borderId="1" xfId="1" applyFont="1" applyFill="1" applyBorder="1" applyAlignment="1">
      <alignment horizontal="center" vertical="center" wrapText="1"/>
    </xf>
    <xf numFmtId="9" fontId="5" fillId="11" borderId="6" xfId="1" applyFont="1" applyFill="1" applyBorder="1" applyAlignment="1">
      <alignment horizontal="center" vertical="center" wrapText="1"/>
    </xf>
    <xf numFmtId="9" fontId="5" fillId="9" borderId="6" xfId="1" applyFont="1" applyFill="1" applyBorder="1" applyAlignment="1">
      <alignment horizontal="center" vertical="center" wrapText="1"/>
    </xf>
    <xf numFmtId="9" fontId="5" fillId="10" borderId="6" xfId="1"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19" xfId="0" applyFont="1" applyFill="1" applyBorder="1" applyAlignment="1">
      <alignment horizontal="center" vertical="center" wrapText="1"/>
    </xf>
    <xf numFmtId="9" fontId="9" fillId="4" borderId="21" xfId="1" applyFont="1" applyFill="1" applyBorder="1" applyAlignment="1">
      <alignment horizontal="center" vertical="center" wrapText="1"/>
    </xf>
  </cellXfs>
  <cellStyles count="2">
    <cellStyle name="Normal" xfId="0" builtinId="0"/>
    <cellStyle name="Porcentaje" xfId="1" builtinId="5"/>
  </cellStyles>
  <dxfs count="24">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scheme val="none"/>
      </font>
      <numFmt numFmtId="13" formatCode="0%"/>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medium">
          <color indexed="64"/>
        </left>
        <right style="thin">
          <color indexed="64"/>
        </right>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top style="thin">
          <color indexed="64"/>
        </top>
        <bottom style="thin">
          <color indexed="64"/>
        </bottom>
      </border>
    </dxf>
    <dxf>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0"/>
        <name val="Tahoma"/>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val>
            <c:numRef>
              <c:f>Hoja1!$AE$4:$AE$7</c:f>
              <c:numCache>
                <c:formatCode>General</c:formatCode>
                <c:ptCount val="3"/>
                <c:pt idx="0">
                  <c:v>143</c:v>
                </c:pt>
                <c:pt idx="1">
                  <c:v>58</c:v>
                </c:pt>
                <c:pt idx="2">
                  <c:v>40</c:v>
                </c:pt>
              </c:numCache>
            </c:numRef>
          </c:val>
          <c:extLst>
            <c:ext xmlns:c15="http://schemas.microsoft.com/office/drawing/2012/chart" uri="{02D57815-91ED-43cb-92C2-25804820EDAC}">
              <c15:filteredCategoryTitle>
                <c15:cat>
                  <c:multiLvlStrRef>
                    <c:extLst>
                      <c:ext uri="{02D57815-91ED-43cb-92C2-25804820EDAC}">
                        <c15:formulaRef>
                          <c15:sqref>Hoja1!$AD$4:$AD$7</c15:sqref>
                        </c15:formulaRef>
                      </c:ext>
                    </c:extLst>
                  </c:multiLvlStrRef>
                </c15:cat>
              </c15:filteredCategoryTitle>
            </c:ext>
          </c:extLst>
        </c:ser>
        <c:dLbls>
          <c:showLegendKey val="0"/>
          <c:showVal val="0"/>
          <c:showCatName val="0"/>
          <c:showSerName val="0"/>
          <c:showPercent val="0"/>
          <c:showBubbleSize val="0"/>
          <c:showLeaderLines val="1"/>
        </c:dLbls>
      </c:pie3D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32</xdr:col>
      <xdr:colOff>727363</xdr:colOff>
      <xdr:row>2</xdr:row>
      <xdr:rowOff>645968</xdr:rowOff>
    </xdr:from>
    <xdr:to>
      <xdr:col>38</xdr:col>
      <xdr:colOff>727363</xdr:colOff>
      <xdr:row>5</xdr:row>
      <xdr:rowOff>548986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C3:V428" totalsRowShown="0" headerRowDxfId="23" dataDxfId="21" headerRowBorderDxfId="22" tableBorderDxfId="20">
  <autoFilter ref="C3:V428">
    <filterColumn colId="7">
      <customFilters>
        <customFilter operator="notEqual" val=" "/>
      </customFilters>
    </filterColumn>
  </autoFilter>
  <tableColumns count="20">
    <tableColumn id="1" name="PLAN RELACIONADO" dataDxfId="19"/>
    <tableColumn id="2" name="EJE DEL PLAN RELACIONADO" dataDxfId="18"/>
    <tableColumn id="3" name="ACTIVIDAD" dataDxfId="17"/>
    <tableColumn id="4" name="META_x000a_INSTITUCIONAL" dataDxfId="16"/>
    <tableColumn id="5" name="INDICADOR INSTITUCIONAL" dataDxfId="15"/>
    <tableColumn id="6" name="ACTIVIDAD DEL PROCESO/DEPENDENCIA/FACULTAD" dataDxfId="14"/>
    <tableColumn id="7" name="METAS DEL PROCESO/DEPENDENCIA/FACULTAD" dataDxfId="13"/>
    <tableColumn id="8" name="INDICADOR DEL PROCESO/DEPENDENCIA/FACULTAD" dataDxfId="12"/>
    <tableColumn id="10" name="FECHA INICIO" dataDxfId="11"/>
    <tableColumn id="12" name="FECHA FIN" dataDxfId="10"/>
    <tableColumn id="11" name="RESPONSABLE" dataDxfId="9"/>
    <tableColumn id="14" name="PORCENTAJE DE AVANCE EN TIEMPO" dataDxfId="8" dataCellStyle="Porcentaje"/>
    <tableColumn id="15" name="PORCENTAJE DE AVANCE DE LA ACTIVIDAD" dataDxfId="7"/>
    <tableColumn id="17" name="OBSERVACIONES" dataDxfId="6"/>
    <tableColumn id="9" name="PORCENTAJE DE AVANCE EN TIEMPO2" dataDxfId="5"/>
    <tableColumn id="13" name="PORCENTAJE DE AVANCE DE LA ACTIVIDAD3" dataDxfId="4" dataCellStyle="Porcentaje"/>
    <tableColumn id="16" name="OBSERVACIONES4" dataDxfId="3"/>
    <tableColumn id="18" name="PORCENTAJE DE AVANCE EN TIEMPO3" dataDxfId="2"/>
    <tableColumn id="19" name="PORCENTAJE DE AVANCE DE LA ACTIVIDAD4" dataDxfId="1" dataCellStyle="Porcentaje"/>
    <tableColumn id="20" name="OBSERVACIONES5" dataDxfId="0"/>
  </tableColumns>
  <tableStyleInfo name="TableStyleMedium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F428"/>
  <sheetViews>
    <sheetView tabSelected="1" topLeftCell="F1" zoomScale="41" zoomScaleNormal="41" workbookViewId="0">
      <selection activeCell="H5" sqref="H5"/>
    </sheetView>
  </sheetViews>
  <sheetFormatPr baseColWidth="10" defaultRowHeight="15" x14ac:dyDescent="0.25"/>
  <cols>
    <col min="1" max="2" width="11.42578125" style="56"/>
    <col min="3" max="3" width="26" style="56" customWidth="1"/>
    <col min="4" max="4" width="21" style="56" customWidth="1"/>
    <col min="5" max="5" width="46.5703125" style="56" customWidth="1"/>
    <col min="6" max="6" width="12.42578125" style="56" customWidth="1"/>
    <col min="7" max="7" width="23.42578125" style="56" customWidth="1"/>
    <col min="8" max="8" width="49.5703125" style="56" customWidth="1"/>
    <col min="9" max="9" width="15.85546875" style="56" customWidth="1"/>
    <col min="10" max="12" width="23.42578125" style="56" customWidth="1"/>
    <col min="13" max="13" width="23.140625" style="56" customWidth="1"/>
    <col min="14" max="15" width="19.5703125" style="56" customWidth="1"/>
    <col min="16" max="16" width="47" style="56" customWidth="1"/>
    <col min="17" max="17" width="19.5703125" style="56" customWidth="1"/>
    <col min="18" max="18" width="19.5703125" style="66" customWidth="1"/>
    <col min="19" max="19" width="59.7109375" style="56" customWidth="1"/>
    <col min="20" max="20" width="19.5703125" style="56" customWidth="1"/>
    <col min="21" max="21" width="19.5703125" style="66" customWidth="1"/>
    <col min="22" max="22" width="88.85546875" style="56" customWidth="1"/>
    <col min="23" max="24" width="19.5703125" style="56" customWidth="1"/>
    <col min="25" max="25" width="47" style="56" customWidth="1"/>
    <col min="26" max="26" width="11.42578125" style="56"/>
    <col min="27" max="39" width="11.42578125" style="56" customWidth="1"/>
    <col min="40" max="45" width="11.42578125" style="56"/>
    <col min="46" max="46" width="97.5703125" style="56" customWidth="1"/>
    <col min="47" max="16384" width="11.42578125" style="56"/>
  </cols>
  <sheetData>
    <row r="2" spans="3:32" ht="39" customHeight="1" thickBot="1" x14ac:dyDescent="0.3">
      <c r="N2" s="107" t="s">
        <v>1429</v>
      </c>
      <c r="O2" s="108"/>
      <c r="P2" s="109"/>
      <c r="Q2" s="107" t="s">
        <v>1430</v>
      </c>
      <c r="R2" s="108"/>
      <c r="S2" s="109"/>
      <c r="T2" s="107" t="s">
        <v>1431</v>
      </c>
      <c r="U2" s="110"/>
      <c r="V2" s="109"/>
      <c r="W2" s="107" t="s">
        <v>1432</v>
      </c>
      <c r="X2" s="108"/>
      <c r="Y2" s="109"/>
    </row>
    <row r="3" spans="3:32" ht="51.75" thickBot="1" x14ac:dyDescent="0.3">
      <c r="C3" s="44" t="s">
        <v>0</v>
      </c>
      <c r="D3" s="45" t="s">
        <v>1</v>
      </c>
      <c r="E3" s="45" t="s">
        <v>2</v>
      </c>
      <c r="F3" s="45" t="s">
        <v>3</v>
      </c>
      <c r="G3" s="45" t="s">
        <v>4</v>
      </c>
      <c r="H3" s="46" t="s">
        <v>5</v>
      </c>
      <c r="I3" s="47" t="s">
        <v>6</v>
      </c>
      <c r="J3" s="47" t="s">
        <v>7</v>
      </c>
      <c r="K3" s="57" t="s">
        <v>1421</v>
      </c>
      <c r="L3" s="57" t="s">
        <v>1422</v>
      </c>
      <c r="M3" s="48" t="s">
        <v>8</v>
      </c>
      <c r="N3" s="49" t="s">
        <v>9</v>
      </c>
      <c r="O3" s="50" t="s">
        <v>10</v>
      </c>
      <c r="P3" s="51" t="s">
        <v>11</v>
      </c>
      <c r="Q3" s="50" t="s">
        <v>1677</v>
      </c>
      <c r="R3" s="61" t="s">
        <v>1678</v>
      </c>
      <c r="S3" s="50" t="s">
        <v>1679</v>
      </c>
      <c r="T3" s="50" t="s">
        <v>1703</v>
      </c>
      <c r="U3" s="61" t="s">
        <v>1704</v>
      </c>
      <c r="V3" s="50" t="s">
        <v>1705</v>
      </c>
      <c r="W3" s="49" t="s">
        <v>9</v>
      </c>
      <c r="X3" s="50" t="s">
        <v>10</v>
      </c>
      <c r="Y3" s="51" t="s">
        <v>11</v>
      </c>
    </row>
    <row r="4" spans="3:32" ht="85.5" hidden="1" x14ac:dyDescent="0.25">
      <c r="C4" s="41" t="s">
        <v>12</v>
      </c>
      <c r="D4" s="1" t="s">
        <v>13</v>
      </c>
      <c r="E4" s="2" t="s">
        <v>14</v>
      </c>
      <c r="F4" s="2">
        <v>0</v>
      </c>
      <c r="G4" s="3" t="s">
        <v>15</v>
      </c>
      <c r="H4" s="4" t="s">
        <v>16</v>
      </c>
      <c r="I4" s="2"/>
      <c r="J4" s="2"/>
      <c r="K4" s="59"/>
      <c r="L4" s="59"/>
      <c r="M4" s="73" t="s">
        <v>17</v>
      </c>
      <c r="N4" s="6">
        <v>0.25</v>
      </c>
      <c r="O4" s="7"/>
      <c r="P4" s="8" t="s">
        <v>18</v>
      </c>
      <c r="Q4" s="6">
        <v>0.5</v>
      </c>
      <c r="R4" s="62"/>
      <c r="S4" s="82" t="s">
        <v>1686</v>
      </c>
      <c r="T4" s="6">
        <v>0.75</v>
      </c>
      <c r="U4" s="62"/>
      <c r="V4" s="82" t="s">
        <v>1941</v>
      </c>
      <c r="W4" s="6"/>
      <c r="X4" s="7"/>
      <c r="Y4" s="8"/>
      <c r="AD4" s="56" t="s">
        <v>1593</v>
      </c>
      <c r="AE4" s="56">
        <f>+COUNTIF($AA$4:$AA$428,AD4)</f>
        <v>174</v>
      </c>
      <c r="AF4" s="66">
        <f>+AE4/$AE$8</f>
        <v>0.41927710843373495</v>
      </c>
    </row>
    <row r="5" spans="3:32" ht="127.5" customHeight="1" x14ac:dyDescent="0.25">
      <c r="C5" s="42" t="s">
        <v>12</v>
      </c>
      <c r="D5" s="9" t="s">
        <v>13</v>
      </c>
      <c r="E5" s="10" t="s">
        <v>19</v>
      </c>
      <c r="F5" s="10">
        <v>2</v>
      </c>
      <c r="G5" s="11" t="s">
        <v>20</v>
      </c>
      <c r="H5" s="12" t="s">
        <v>21</v>
      </c>
      <c r="I5" s="10">
        <v>2</v>
      </c>
      <c r="J5" s="10" t="s">
        <v>22</v>
      </c>
      <c r="K5" s="58">
        <v>42795</v>
      </c>
      <c r="L5" s="58">
        <v>43040</v>
      </c>
      <c r="M5" s="74" t="s">
        <v>17</v>
      </c>
      <c r="N5" s="14">
        <v>0.25</v>
      </c>
      <c r="O5" s="15">
        <v>0.5</v>
      </c>
      <c r="P5" s="16" t="s">
        <v>23</v>
      </c>
      <c r="Q5" s="6">
        <v>0.5</v>
      </c>
      <c r="R5" s="60">
        <v>1</v>
      </c>
      <c r="S5" s="83" t="s">
        <v>1687</v>
      </c>
      <c r="T5" s="6">
        <v>0.75</v>
      </c>
      <c r="U5" s="90">
        <v>1</v>
      </c>
      <c r="V5" s="91" t="s">
        <v>1944</v>
      </c>
      <c r="W5" s="14"/>
      <c r="X5" s="15"/>
      <c r="Y5" s="16"/>
      <c r="AA5" s="56" t="str">
        <f>+IF(U5&lt;0.33,"BAJO",IF(U5&lt;0.66,"MEDIO",IF(U5&lt;0.99,"ALTO","EJECUTADO")))</f>
        <v>EJECUTADO</v>
      </c>
      <c r="AD5" s="56" t="s">
        <v>1594</v>
      </c>
      <c r="AE5" s="56">
        <f t="shared" ref="AE5:AE7" si="0">+COUNTIF($AA$4:$AA$428,AD5)</f>
        <v>143</v>
      </c>
      <c r="AF5" s="66">
        <f t="shared" ref="AF5:AF7" si="1">+AE5/$AE$8</f>
        <v>0.34457831325301203</v>
      </c>
    </row>
    <row r="6" spans="3:32" ht="141" customHeight="1" x14ac:dyDescent="0.25">
      <c r="C6" s="43" t="s">
        <v>12</v>
      </c>
      <c r="D6" s="17" t="s">
        <v>13</v>
      </c>
      <c r="E6" s="18" t="s">
        <v>24</v>
      </c>
      <c r="F6" s="18">
        <v>3</v>
      </c>
      <c r="G6" s="19" t="s">
        <v>25</v>
      </c>
      <c r="H6" s="20" t="s">
        <v>26</v>
      </c>
      <c r="I6" s="18">
        <v>1</v>
      </c>
      <c r="J6" s="18" t="s">
        <v>22</v>
      </c>
      <c r="K6" s="58">
        <v>42795</v>
      </c>
      <c r="L6" s="58">
        <v>43040</v>
      </c>
      <c r="M6" s="75" t="s">
        <v>27</v>
      </c>
      <c r="N6" s="6">
        <v>0.25</v>
      </c>
      <c r="O6" s="22">
        <v>0.33333333333333331</v>
      </c>
      <c r="P6" s="23" t="s">
        <v>28</v>
      </c>
      <c r="Q6" s="6">
        <v>0.5</v>
      </c>
      <c r="R6" s="63">
        <v>0.5</v>
      </c>
      <c r="S6" s="83" t="s">
        <v>1688</v>
      </c>
      <c r="T6" s="6">
        <v>0.75</v>
      </c>
      <c r="U6" s="71">
        <f>1/3</f>
        <v>0.33333333333333331</v>
      </c>
      <c r="V6" s="91" t="s">
        <v>1945</v>
      </c>
      <c r="W6" s="6"/>
      <c r="X6" s="22"/>
      <c r="Y6" s="23"/>
      <c r="AA6" s="56" t="str">
        <f t="shared" ref="AA6:AA69" si="2">+IF(U6&lt;0.33,"BAJO",IF(U6&lt;0.66,"MEDIO",IF(U6&lt;0.99,"ALTO","EJECUTADO")))</f>
        <v>MEDIO</v>
      </c>
      <c r="AD6" s="56" t="s">
        <v>1592</v>
      </c>
      <c r="AE6" s="56">
        <f t="shared" si="0"/>
        <v>58</v>
      </c>
      <c r="AF6" s="66">
        <f t="shared" si="1"/>
        <v>0.13975903614457832</v>
      </c>
    </row>
    <row r="7" spans="3:32" ht="85.5" x14ac:dyDescent="0.25">
      <c r="C7" s="42" t="s">
        <v>12</v>
      </c>
      <c r="D7" s="9" t="s">
        <v>13</v>
      </c>
      <c r="E7" s="10" t="s">
        <v>29</v>
      </c>
      <c r="F7" s="10">
        <v>1</v>
      </c>
      <c r="G7" s="11" t="s">
        <v>30</v>
      </c>
      <c r="H7" s="12" t="s">
        <v>31</v>
      </c>
      <c r="I7" s="10">
        <v>1</v>
      </c>
      <c r="J7" s="10" t="s">
        <v>32</v>
      </c>
      <c r="K7" s="58">
        <v>42736</v>
      </c>
      <c r="L7" s="58">
        <v>43070</v>
      </c>
      <c r="M7" s="74" t="s">
        <v>33</v>
      </c>
      <c r="N7" s="14">
        <v>0.25</v>
      </c>
      <c r="O7" s="15">
        <v>1</v>
      </c>
      <c r="P7" s="16" t="s">
        <v>34</v>
      </c>
      <c r="Q7" s="6">
        <v>0.5</v>
      </c>
      <c r="R7" s="63">
        <v>1</v>
      </c>
      <c r="S7" s="23" t="s">
        <v>34</v>
      </c>
      <c r="T7" s="6">
        <v>0.75</v>
      </c>
      <c r="U7" s="93">
        <v>1</v>
      </c>
      <c r="V7" s="92" t="s">
        <v>1946</v>
      </c>
      <c r="W7" s="14"/>
      <c r="X7" s="15"/>
      <c r="Y7" s="16"/>
      <c r="AA7" s="56" t="str">
        <f t="shared" si="2"/>
        <v>EJECUTADO</v>
      </c>
      <c r="AD7" s="56" t="s">
        <v>1595</v>
      </c>
      <c r="AE7" s="56">
        <f t="shared" si="0"/>
        <v>40</v>
      </c>
      <c r="AF7" s="66">
        <f t="shared" si="1"/>
        <v>9.6385542168674704E-2</v>
      </c>
    </row>
    <row r="8" spans="3:32" ht="114.75" x14ac:dyDescent="0.25">
      <c r="C8" s="43" t="s">
        <v>12</v>
      </c>
      <c r="D8" s="17" t="s">
        <v>13</v>
      </c>
      <c r="E8" s="18" t="s">
        <v>35</v>
      </c>
      <c r="F8" s="18">
        <v>10</v>
      </c>
      <c r="G8" s="19" t="s">
        <v>36</v>
      </c>
      <c r="H8" s="20" t="s">
        <v>37</v>
      </c>
      <c r="I8" s="18">
        <v>10</v>
      </c>
      <c r="J8" s="18" t="s">
        <v>36</v>
      </c>
      <c r="K8" s="58">
        <v>42736</v>
      </c>
      <c r="L8" s="58">
        <v>43070</v>
      </c>
      <c r="M8" s="75" t="s">
        <v>33</v>
      </c>
      <c r="N8" s="6">
        <v>0.25</v>
      </c>
      <c r="O8" s="22">
        <v>0.2</v>
      </c>
      <c r="P8" s="23" t="s">
        <v>38</v>
      </c>
      <c r="Q8" s="6">
        <v>0.5</v>
      </c>
      <c r="R8" s="63">
        <f>4/Tabla1[[#This Row],[METAS DEL PROCESO/DEPENDENCIA/FACULTAD]]</f>
        <v>0.4</v>
      </c>
      <c r="S8" s="23" t="s">
        <v>1568</v>
      </c>
      <c r="T8" s="6">
        <v>0.75</v>
      </c>
      <c r="U8" s="93">
        <v>1</v>
      </c>
      <c r="V8" s="99" t="s">
        <v>1892</v>
      </c>
      <c r="W8" s="6"/>
      <c r="X8" s="22"/>
      <c r="Y8" s="23"/>
      <c r="AA8" s="56" t="str">
        <f t="shared" si="2"/>
        <v>EJECUTADO</v>
      </c>
      <c r="AD8" s="56" t="s">
        <v>1596</v>
      </c>
      <c r="AE8" s="56">
        <f>SUM(AE4:AE7)</f>
        <v>415</v>
      </c>
    </row>
    <row r="9" spans="3:32" ht="85.5" hidden="1" x14ac:dyDescent="0.25">
      <c r="C9" s="42" t="s">
        <v>12</v>
      </c>
      <c r="D9" s="9" t="s">
        <v>13</v>
      </c>
      <c r="E9" s="10" t="s">
        <v>39</v>
      </c>
      <c r="F9" s="10">
        <v>0</v>
      </c>
      <c r="G9" s="11" t="s">
        <v>40</v>
      </c>
      <c r="H9" s="4" t="s">
        <v>16</v>
      </c>
      <c r="I9" s="10"/>
      <c r="J9" s="10"/>
      <c r="K9" s="58"/>
      <c r="L9" s="58"/>
      <c r="M9" s="74" t="s">
        <v>33</v>
      </c>
      <c r="N9" s="14">
        <v>0.25</v>
      </c>
      <c r="O9" s="15"/>
      <c r="P9" s="16"/>
      <c r="Q9" s="6">
        <v>0.5</v>
      </c>
      <c r="R9" s="60"/>
      <c r="S9" s="16"/>
      <c r="T9" s="6">
        <v>0.75</v>
      </c>
      <c r="U9" s="90"/>
      <c r="V9" s="91" t="s">
        <v>1942</v>
      </c>
      <c r="W9" s="14"/>
      <c r="X9" s="15"/>
      <c r="Y9" s="16"/>
    </row>
    <row r="10" spans="3:32" ht="85.5" x14ac:dyDescent="0.25">
      <c r="C10" s="43" t="s">
        <v>12</v>
      </c>
      <c r="D10" s="17" t="s">
        <v>13</v>
      </c>
      <c r="E10" s="18" t="s">
        <v>41</v>
      </c>
      <c r="F10" s="18">
        <v>2</v>
      </c>
      <c r="G10" s="19" t="s">
        <v>42</v>
      </c>
      <c r="H10" s="20" t="s">
        <v>43</v>
      </c>
      <c r="I10" s="18">
        <v>2</v>
      </c>
      <c r="J10" s="18" t="s">
        <v>44</v>
      </c>
      <c r="K10" s="58">
        <v>42736</v>
      </c>
      <c r="L10" s="58">
        <v>43070</v>
      </c>
      <c r="M10" s="75" t="s">
        <v>33</v>
      </c>
      <c r="N10" s="6">
        <v>0.25</v>
      </c>
      <c r="O10" s="22">
        <v>0</v>
      </c>
      <c r="P10" s="23" t="s">
        <v>45</v>
      </c>
      <c r="Q10" s="6">
        <v>0.5</v>
      </c>
      <c r="R10" s="63">
        <v>0.1</v>
      </c>
      <c r="S10" s="83" t="s">
        <v>1689</v>
      </c>
      <c r="T10" s="6">
        <v>0.75</v>
      </c>
      <c r="U10" s="93">
        <v>0.4</v>
      </c>
      <c r="V10" s="92" t="s">
        <v>1947</v>
      </c>
      <c r="W10" s="6"/>
      <c r="X10" s="22"/>
      <c r="Y10" s="23"/>
      <c r="AA10" s="56" t="str">
        <f t="shared" si="2"/>
        <v>MEDIO</v>
      </c>
    </row>
    <row r="11" spans="3:32" ht="85.5" x14ac:dyDescent="0.25">
      <c r="C11" s="42" t="s">
        <v>12</v>
      </c>
      <c r="D11" s="9" t="s">
        <v>13</v>
      </c>
      <c r="E11" s="10" t="s">
        <v>46</v>
      </c>
      <c r="F11" s="10">
        <v>100</v>
      </c>
      <c r="G11" s="11" t="s">
        <v>47</v>
      </c>
      <c r="H11" s="12" t="s">
        <v>48</v>
      </c>
      <c r="I11" s="10">
        <v>100</v>
      </c>
      <c r="J11" s="10" t="s">
        <v>49</v>
      </c>
      <c r="K11" s="58">
        <v>42736</v>
      </c>
      <c r="L11" s="58">
        <v>43070</v>
      </c>
      <c r="M11" s="74" t="s">
        <v>50</v>
      </c>
      <c r="N11" s="14">
        <v>0.25</v>
      </c>
      <c r="O11" s="15">
        <v>0.12</v>
      </c>
      <c r="P11" s="16" t="s">
        <v>51</v>
      </c>
      <c r="Q11" s="6">
        <v>0.5</v>
      </c>
      <c r="R11" s="60">
        <v>1</v>
      </c>
      <c r="S11" s="16" t="s">
        <v>1535</v>
      </c>
      <c r="T11" s="6">
        <v>0.75</v>
      </c>
      <c r="U11" s="101">
        <v>1</v>
      </c>
      <c r="V11" s="16" t="s">
        <v>1845</v>
      </c>
      <c r="W11" s="14"/>
      <c r="X11" s="15"/>
      <c r="Y11" s="16"/>
      <c r="AA11" s="56" t="str">
        <f t="shared" si="2"/>
        <v>EJECUTADO</v>
      </c>
    </row>
    <row r="12" spans="3:32" ht="237.75" customHeight="1" x14ac:dyDescent="0.25">
      <c r="C12" s="43" t="s">
        <v>12</v>
      </c>
      <c r="D12" s="17" t="s">
        <v>13</v>
      </c>
      <c r="E12" s="18" t="s">
        <v>52</v>
      </c>
      <c r="F12" s="18">
        <v>10</v>
      </c>
      <c r="G12" s="19" t="s">
        <v>53</v>
      </c>
      <c r="H12" s="20" t="s">
        <v>54</v>
      </c>
      <c r="I12" s="18">
        <v>10</v>
      </c>
      <c r="J12" s="18" t="s">
        <v>55</v>
      </c>
      <c r="K12" s="58">
        <v>42736</v>
      </c>
      <c r="L12" s="58">
        <v>43070</v>
      </c>
      <c r="M12" s="75" t="s">
        <v>27</v>
      </c>
      <c r="N12" s="6">
        <v>0.25</v>
      </c>
      <c r="O12" s="22">
        <v>0.8</v>
      </c>
      <c r="P12" s="23" t="s">
        <v>56</v>
      </c>
      <c r="Q12" s="6">
        <v>0.5</v>
      </c>
      <c r="R12" s="63">
        <v>0.8</v>
      </c>
      <c r="S12" s="83" t="s">
        <v>1690</v>
      </c>
      <c r="T12" s="6">
        <v>0.75</v>
      </c>
      <c r="U12" s="93">
        <f>8/Tabla1[[#This Row],[METAS DEL PROCESO/DEPENDENCIA/FACULTAD]]</f>
        <v>0.8</v>
      </c>
      <c r="V12" s="91" t="s">
        <v>1948</v>
      </c>
      <c r="W12" s="6"/>
      <c r="X12" s="22"/>
      <c r="Y12" s="23"/>
      <c r="AA12" s="56" t="str">
        <f t="shared" si="2"/>
        <v>ALTO</v>
      </c>
    </row>
    <row r="13" spans="3:32" ht="85.5" x14ac:dyDescent="0.25">
      <c r="C13" s="42" t="s">
        <v>12</v>
      </c>
      <c r="D13" s="9" t="s">
        <v>13</v>
      </c>
      <c r="E13" s="10" t="s">
        <v>57</v>
      </c>
      <c r="F13" s="10">
        <v>4</v>
      </c>
      <c r="G13" s="11" t="s">
        <v>58</v>
      </c>
      <c r="H13" s="12" t="s">
        <v>59</v>
      </c>
      <c r="I13" s="10">
        <v>2</v>
      </c>
      <c r="J13" s="10" t="s">
        <v>60</v>
      </c>
      <c r="K13" s="58">
        <v>42736</v>
      </c>
      <c r="L13" s="58">
        <v>43070</v>
      </c>
      <c r="M13" s="74" t="s">
        <v>27</v>
      </c>
      <c r="N13" s="14">
        <v>0.25</v>
      </c>
      <c r="O13" s="15">
        <v>1</v>
      </c>
      <c r="P13" s="16" t="s">
        <v>61</v>
      </c>
      <c r="Q13" s="6">
        <v>0.5</v>
      </c>
      <c r="R13" s="60">
        <v>1</v>
      </c>
      <c r="S13" s="16" t="s">
        <v>61</v>
      </c>
      <c r="T13" s="6">
        <v>0.75</v>
      </c>
      <c r="U13" s="90">
        <v>1</v>
      </c>
      <c r="V13" s="94" t="s">
        <v>1949</v>
      </c>
      <c r="W13" s="14"/>
      <c r="X13" s="15"/>
      <c r="Y13" s="16"/>
      <c r="AA13" s="56" t="str">
        <f t="shared" si="2"/>
        <v>EJECUTADO</v>
      </c>
    </row>
    <row r="14" spans="3:32" ht="85.5" x14ac:dyDescent="0.25">
      <c r="C14" s="43" t="s">
        <v>12</v>
      </c>
      <c r="D14" s="17" t="s">
        <v>13</v>
      </c>
      <c r="E14" s="18" t="s">
        <v>62</v>
      </c>
      <c r="F14" s="18">
        <v>53</v>
      </c>
      <c r="G14" s="19" t="s">
        <v>63</v>
      </c>
      <c r="H14" s="20" t="s">
        <v>64</v>
      </c>
      <c r="I14" s="18">
        <v>53</v>
      </c>
      <c r="J14" s="18" t="s">
        <v>63</v>
      </c>
      <c r="K14" s="58">
        <v>42736</v>
      </c>
      <c r="L14" s="58">
        <v>43070</v>
      </c>
      <c r="M14" s="75" t="s">
        <v>65</v>
      </c>
      <c r="N14" s="6">
        <v>0.25</v>
      </c>
      <c r="O14" s="22">
        <v>1</v>
      </c>
      <c r="P14" s="23" t="s">
        <v>66</v>
      </c>
      <c r="Q14" s="6">
        <v>0.5</v>
      </c>
      <c r="R14" s="63">
        <v>1</v>
      </c>
      <c r="S14" s="23" t="s">
        <v>1563</v>
      </c>
      <c r="T14" s="6">
        <v>0.75</v>
      </c>
      <c r="U14" s="93">
        <v>1</v>
      </c>
      <c r="V14" s="95" t="s">
        <v>1881</v>
      </c>
      <c r="W14" s="6"/>
      <c r="X14" s="22"/>
      <c r="Y14" s="23"/>
      <c r="AA14" s="56" t="str">
        <f t="shared" si="2"/>
        <v>EJECUTADO</v>
      </c>
    </row>
    <row r="15" spans="3:32" ht="89.25" x14ac:dyDescent="0.25">
      <c r="C15" s="42" t="s">
        <v>12</v>
      </c>
      <c r="D15" s="9" t="s">
        <v>13</v>
      </c>
      <c r="E15" s="10" t="s">
        <v>67</v>
      </c>
      <c r="F15" s="10">
        <v>35</v>
      </c>
      <c r="G15" s="11" t="s">
        <v>68</v>
      </c>
      <c r="H15" s="12" t="s">
        <v>67</v>
      </c>
      <c r="I15" s="10">
        <v>13</v>
      </c>
      <c r="J15" s="10" t="s">
        <v>68</v>
      </c>
      <c r="K15" s="58">
        <v>42736</v>
      </c>
      <c r="L15" s="58">
        <v>43070</v>
      </c>
      <c r="M15" s="74" t="s">
        <v>69</v>
      </c>
      <c r="N15" s="14">
        <v>0.25</v>
      </c>
      <c r="O15" s="15">
        <v>0.15384615384615385</v>
      </c>
      <c r="P15" s="16" t="s">
        <v>70</v>
      </c>
      <c r="Q15" s="6">
        <v>0.5</v>
      </c>
      <c r="R15" s="60">
        <f>5/Tabla1[[#This Row],[METAS DEL PROCESO/DEPENDENCIA/FACULTAD]]</f>
        <v>0.38461538461538464</v>
      </c>
      <c r="S15" s="16" t="s">
        <v>1564</v>
      </c>
      <c r="T15" s="6">
        <v>0.75</v>
      </c>
      <c r="U15" s="90">
        <v>1</v>
      </c>
      <c r="V15" s="94" t="s">
        <v>1893</v>
      </c>
      <c r="W15" s="14"/>
      <c r="X15" s="15"/>
      <c r="Y15" s="16"/>
      <c r="AA15" s="56" t="str">
        <f t="shared" si="2"/>
        <v>EJECUTADO</v>
      </c>
    </row>
    <row r="16" spans="3:32" ht="85.5" x14ac:dyDescent="0.25">
      <c r="C16" s="43" t="s">
        <v>12</v>
      </c>
      <c r="D16" s="17" t="s">
        <v>13</v>
      </c>
      <c r="E16" s="18" t="s">
        <v>71</v>
      </c>
      <c r="F16" s="18">
        <v>10</v>
      </c>
      <c r="G16" s="19" t="s">
        <v>72</v>
      </c>
      <c r="H16" s="20" t="s">
        <v>71</v>
      </c>
      <c r="I16" s="18">
        <v>10</v>
      </c>
      <c r="J16" s="18" t="s">
        <v>72</v>
      </c>
      <c r="K16" s="58">
        <v>42736</v>
      </c>
      <c r="L16" s="58">
        <v>43070</v>
      </c>
      <c r="M16" s="75" t="s">
        <v>69</v>
      </c>
      <c r="N16" s="6">
        <v>0.25</v>
      </c>
      <c r="O16" s="22">
        <v>0.6</v>
      </c>
      <c r="P16" s="23" t="s">
        <v>73</v>
      </c>
      <c r="Q16" s="6">
        <v>0.5</v>
      </c>
      <c r="R16" s="63">
        <v>0.6</v>
      </c>
      <c r="S16" s="23" t="s">
        <v>73</v>
      </c>
      <c r="T16" s="6">
        <v>0.75</v>
      </c>
      <c r="U16" s="93">
        <v>1</v>
      </c>
      <c r="V16" s="95" t="s">
        <v>1894</v>
      </c>
      <c r="W16" s="6"/>
      <c r="X16" s="22"/>
      <c r="Y16" s="23"/>
      <c r="AA16" s="56" t="str">
        <f t="shared" si="2"/>
        <v>EJECUTADO</v>
      </c>
    </row>
    <row r="17" spans="3:27" ht="102" x14ac:dyDescent="0.25">
      <c r="C17" s="42" t="s">
        <v>12</v>
      </c>
      <c r="D17" s="9" t="s">
        <v>13</v>
      </c>
      <c r="E17" s="10" t="s">
        <v>74</v>
      </c>
      <c r="F17" s="10">
        <v>28</v>
      </c>
      <c r="G17" s="11" t="s">
        <v>75</v>
      </c>
      <c r="H17" s="12" t="s">
        <v>74</v>
      </c>
      <c r="I17" s="10">
        <v>28</v>
      </c>
      <c r="J17" s="10" t="s">
        <v>75</v>
      </c>
      <c r="K17" s="58">
        <v>42736</v>
      </c>
      <c r="L17" s="58">
        <v>43070</v>
      </c>
      <c r="M17" s="74" t="s">
        <v>69</v>
      </c>
      <c r="N17" s="14">
        <v>0.25</v>
      </c>
      <c r="O17" s="15">
        <v>0.2857142857142857</v>
      </c>
      <c r="P17" s="16" t="s">
        <v>76</v>
      </c>
      <c r="Q17" s="6">
        <v>0.5</v>
      </c>
      <c r="R17" s="60">
        <f>20/Tabla1[[#This Row],[METAS DEL PROCESO/DEPENDENCIA/FACULTAD]]</f>
        <v>0.7142857142857143</v>
      </c>
      <c r="S17" s="16" t="s">
        <v>1565</v>
      </c>
      <c r="T17" s="6">
        <v>0.75</v>
      </c>
      <c r="U17" s="90">
        <v>1</v>
      </c>
      <c r="V17" s="99" t="s">
        <v>1896</v>
      </c>
      <c r="W17" s="14"/>
      <c r="X17" s="15"/>
      <c r="Y17" s="16"/>
      <c r="AA17" s="56" t="str">
        <f t="shared" si="2"/>
        <v>EJECUTADO</v>
      </c>
    </row>
    <row r="18" spans="3:27" ht="89.25" x14ac:dyDescent="0.25">
      <c r="C18" s="43" t="s">
        <v>12</v>
      </c>
      <c r="D18" s="17" t="s">
        <v>13</v>
      </c>
      <c r="E18" s="18" t="s">
        <v>77</v>
      </c>
      <c r="F18" s="18">
        <v>25</v>
      </c>
      <c r="G18" s="19" t="s">
        <v>78</v>
      </c>
      <c r="H18" s="20" t="s">
        <v>79</v>
      </c>
      <c r="I18" s="18">
        <v>20</v>
      </c>
      <c r="J18" s="18" t="s">
        <v>78</v>
      </c>
      <c r="K18" s="58">
        <v>42736</v>
      </c>
      <c r="L18" s="58">
        <v>43070</v>
      </c>
      <c r="M18" s="75" t="s">
        <v>69</v>
      </c>
      <c r="N18" s="6">
        <v>0.25</v>
      </c>
      <c r="O18" s="22">
        <v>0.5</v>
      </c>
      <c r="P18" s="23" t="s">
        <v>80</v>
      </c>
      <c r="Q18" s="6">
        <v>0.5</v>
      </c>
      <c r="R18" s="63">
        <f>11/Tabla1[[#This Row],[METAS DEL PROCESO/DEPENDENCIA/FACULTAD]]</f>
        <v>0.55000000000000004</v>
      </c>
      <c r="S18" s="16" t="s">
        <v>1566</v>
      </c>
      <c r="T18" s="6">
        <v>0.75</v>
      </c>
      <c r="U18" s="93">
        <v>1</v>
      </c>
      <c r="V18" s="99" t="s">
        <v>1895</v>
      </c>
      <c r="W18" s="6"/>
      <c r="X18" s="22"/>
      <c r="Y18" s="23"/>
      <c r="AA18" s="56" t="str">
        <f t="shared" si="2"/>
        <v>EJECUTADO</v>
      </c>
    </row>
    <row r="19" spans="3:27" ht="85.5" x14ac:dyDescent="0.25">
      <c r="C19" s="42" t="s">
        <v>12</v>
      </c>
      <c r="D19" s="9" t="s">
        <v>81</v>
      </c>
      <c r="E19" s="10" t="s">
        <v>82</v>
      </c>
      <c r="F19" s="10">
        <v>10</v>
      </c>
      <c r="G19" s="11" t="s">
        <v>83</v>
      </c>
      <c r="H19" s="12" t="s">
        <v>82</v>
      </c>
      <c r="I19" s="10">
        <v>10</v>
      </c>
      <c r="J19" s="10" t="s">
        <v>83</v>
      </c>
      <c r="K19" s="58">
        <v>42736</v>
      </c>
      <c r="L19" s="58">
        <v>43070</v>
      </c>
      <c r="M19" s="74" t="s">
        <v>27</v>
      </c>
      <c r="N19" s="14">
        <v>0.25</v>
      </c>
      <c r="O19" s="15">
        <v>0.3</v>
      </c>
      <c r="P19" s="16" t="s">
        <v>84</v>
      </c>
      <c r="Q19" s="6">
        <v>0.5</v>
      </c>
      <c r="R19" s="60">
        <v>0.6</v>
      </c>
      <c r="S19" s="83" t="s">
        <v>1691</v>
      </c>
      <c r="T19" s="6">
        <v>0.75</v>
      </c>
      <c r="U19" s="90">
        <f>6/Tabla1[[#This Row],[METAS DEL PROCESO/DEPENDENCIA/FACULTAD]]</f>
        <v>0.6</v>
      </c>
      <c r="V19" s="91" t="s">
        <v>1950</v>
      </c>
      <c r="W19" s="14"/>
      <c r="X19" s="15"/>
      <c r="Y19" s="16"/>
      <c r="AA19" s="56" t="str">
        <f t="shared" si="2"/>
        <v>MEDIO</v>
      </c>
    </row>
    <row r="20" spans="3:27" ht="102" x14ac:dyDescent="0.25">
      <c r="C20" s="43" t="s">
        <v>12</v>
      </c>
      <c r="D20" s="17" t="s">
        <v>81</v>
      </c>
      <c r="E20" s="18" t="s">
        <v>85</v>
      </c>
      <c r="F20" s="18">
        <v>20</v>
      </c>
      <c r="G20" s="19" t="s">
        <v>86</v>
      </c>
      <c r="H20" s="20" t="s">
        <v>87</v>
      </c>
      <c r="I20" s="18">
        <v>10</v>
      </c>
      <c r="J20" s="18" t="s">
        <v>88</v>
      </c>
      <c r="K20" s="58">
        <v>42736</v>
      </c>
      <c r="L20" s="58">
        <v>43070</v>
      </c>
      <c r="M20" s="75" t="s">
        <v>27</v>
      </c>
      <c r="N20" s="6">
        <v>0.25</v>
      </c>
      <c r="O20" s="63">
        <v>1</v>
      </c>
      <c r="P20" s="23" t="s">
        <v>89</v>
      </c>
      <c r="Q20" s="6">
        <v>0.5</v>
      </c>
      <c r="R20" s="63">
        <v>1</v>
      </c>
      <c r="S20" s="83" t="s">
        <v>1702</v>
      </c>
      <c r="T20" s="6">
        <v>0.75</v>
      </c>
      <c r="U20" s="93">
        <v>1</v>
      </c>
      <c r="V20" s="91" t="s">
        <v>1951</v>
      </c>
      <c r="W20" s="6"/>
      <c r="X20" s="22"/>
      <c r="Y20" s="23"/>
      <c r="AA20" s="56" t="str">
        <f t="shared" si="2"/>
        <v>EJECUTADO</v>
      </c>
    </row>
    <row r="21" spans="3:27" ht="85.5" x14ac:dyDescent="0.25">
      <c r="C21" s="42" t="s">
        <v>12</v>
      </c>
      <c r="D21" s="9" t="s">
        <v>81</v>
      </c>
      <c r="E21" s="10" t="s">
        <v>90</v>
      </c>
      <c r="F21" s="25">
        <v>0.66</v>
      </c>
      <c r="G21" s="11" t="s">
        <v>91</v>
      </c>
      <c r="H21" s="12" t="s">
        <v>90</v>
      </c>
      <c r="I21" s="10">
        <v>0.66</v>
      </c>
      <c r="J21" s="10" t="s">
        <v>91</v>
      </c>
      <c r="K21" s="58">
        <v>42736</v>
      </c>
      <c r="L21" s="58">
        <v>43070</v>
      </c>
      <c r="M21" s="74" t="s">
        <v>92</v>
      </c>
      <c r="N21" s="14">
        <v>0.25</v>
      </c>
      <c r="O21" s="15"/>
      <c r="P21" s="16"/>
      <c r="Q21" s="6">
        <v>0.5</v>
      </c>
      <c r="R21" s="60"/>
      <c r="S21" s="16"/>
      <c r="T21" s="6">
        <v>0.75</v>
      </c>
      <c r="U21" s="90"/>
      <c r="V21" s="16"/>
      <c r="W21" s="14"/>
      <c r="X21" s="15"/>
      <c r="Y21" s="16"/>
      <c r="AA21" s="56" t="str">
        <f t="shared" si="2"/>
        <v>BAJO</v>
      </c>
    </row>
    <row r="22" spans="3:27" ht="216.75" customHeight="1" x14ac:dyDescent="0.25">
      <c r="C22" s="43" t="s">
        <v>12</v>
      </c>
      <c r="D22" s="17" t="s">
        <v>81</v>
      </c>
      <c r="E22" s="18" t="s">
        <v>93</v>
      </c>
      <c r="F22" s="18">
        <v>10</v>
      </c>
      <c r="G22" s="19" t="s">
        <v>94</v>
      </c>
      <c r="H22" s="20" t="s">
        <v>95</v>
      </c>
      <c r="I22" s="18">
        <v>18</v>
      </c>
      <c r="J22" s="18" t="s">
        <v>94</v>
      </c>
      <c r="K22" s="58">
        <v>42736</v>
      </c>
      <c r="L22" s="58">
        <v>43070</v>
      </c>
      <c r="M22" s="75" t="s">
        <v>27</v>
      </c>
      <c r="N22" s="6">
        <v>0.25</v>
      </c>
      <c r="O22" s="22">
        <v>0.27777777777777779</v>
      </c>
      <c r="P22" s="23" t="s">
        <v>96</v>
      </c>
      <c r="Q22" s="6">
        <v>0.5</v>
      </c>
      <c r="R22" s="63">
        <v>0.27777777777777779</v>
      </c>
      <c r="S22" s="23" t="s">
        <v>96</v>
      </c>
      <c r="T22" s="6">
        <v>0.75</v>
      </c>
      <c r="U22" s="93">
        <v>1</v>
      </c>
      <c r="V22" s="91" t="s">
        <v>1943</v>
      </c>
      <c r="W22" s="6"/>
      <c r="X22" s="22"/>
      <c r="Y22" s="23"/>
      <c r="AA22" s="56" t="str">
        <f t="shared" si="2"/>
        <v>EJECUTADO</v>
      </c>
    </row>
    <row r="23" spans="3:27" ht="156.75" customHeight="1" x14ac:dyDescent="0.25">
      <c r="C23" s="42" t="s">
        <v>12</v>
      </c>
      <c r="D23" s="9" t="s">
        <v>81</v>
      </c>
      <c r="E23" s="10" t="s">
        <v>97</v>
      </c>
      <c r="F23" s="10">
        <v>12</v>
      </c>
      <c r="G23" s="11" t="s">
        <v>98</v>
      </c>
      <c r="H23" s="12" t="s">
        <v>99</v>
      </c>
      <c r="I23" s="10">
        <v>3</v>
      </c>
      <c r="J23" s="10" t="s">
        <v>100</v>
      </c>
      <c r="K23" s="58">
        <v>42736</v>
      </c>
      <c r="L23" s="58">
        <v>43070</v>
      </c>
      <c r="M23" s="74" t="s">
        <v>27</v>
      </c>
      <c r="N23" s="14">
        <v>0.25</v>
      </c>
      <c r="O23" s="15">
        <v>0.33333333333333331</v>
      </c>
      <c r="P23" s="16" t="s">
        <v>101</v>
      </c>
      <c r="Q23" s="6">
        <v>0.5</v>
      </c>
      <c r="R23" s="60">
        <v>0.33333333333333331</v>
      </c>
      <c r="S23" s="16" t="s">
        <v>101</v>
      </c>
      <c r="T23" s="6">
        <v>0.75</v>
      </c>
      <c r="U23" s="90">
        <f>6/Tabla1[[#This Row],[META
INSTITUCIONAL]]</f>
        <v>0.5</v>
      </c>
      <c r="V23" s="91" t="s">
        <v>1952</v>
      </c>
      <c r="W23" s="14"/>
      <c r="X23" s="15"/>
      <c r="Y23" s="16"/>
      <c r="AA23" s="56" t="str">
        <f t="shared" si="2"/>
        <v>MEDIO</v>
      </c>
    </row>
    <row r="24" spans="3:27" ht="85.5" x14ac:dyDescent="0.25">
      <c r="C24" s="43" t="s">
        <v>12</v>
      </c>
      <c r="D24" s="17" t="s">
        <v>81</v>
      </c>
      <c r="E24" s="18" t="s">
        <v>102</v>
      </c>
      <c r="F24" s="18">
        <v>7</v>
      </c>
      <c r="G24" s="19" t="s">
        <v>103</v>
      </c>
      <c r="H24" s="20" t="s">
        <v>104</v>
      </c>
      <c r="I24" s="18">
        <v>1</v>
      </c>
      <c r="J24" s="18" t="s">
        <v>105</v>
      </c>
      <c r="K24" s="58">
        <v>42736</v>
      </c>
      <c r="L24" s="58">
        <v>43070</v>
      </c>
      <c r="M24" s="75" t="s">
        <v>27</v>
      </c>
      <c r="N24" s="6">
        <v>0.25</v>
      </c>
      <c r="O24" s="22">
        <v>0.2857142857142857</v>
      </c>
      <c r="P24" s="23" t="s">
        <v>106</v>
      </c>
      <c r="Q24" s="6">
        <v>0.5</v>
      </c>
      <c r="R24" s="63">
        <v>0.2857142857142857</v>
      </c>
      <c r="S24" s="16"/>
      <c r="T24" s="6">
        <v>0.75</v>
      </c>
      <c r="U24" s="71">
        <f>3/7</f>
        <v>0.42857142857142855</v>
      </c>
      <c r="V24" s="23" t="s">
        <v>1978</v>
      </c>
      <c r="W24" s="6"/>
      <c r="X24" s="22"/>
      <c r="Y24" s="23"/>
      <c r="AA24" s="56" t="str">
        <f t="shared" si="2"/>
        <v>MEDIO</v>
      </c>
    </row>
    <row r="25" spans="3:27" ht="85.5" x14ac:dyDescent="0.25">
      <c r="C25" s="42" t="s">
        <v>12</v>
      </c>
      <c r="D25" s="9" t="s">
        <v>81</v>
      </c>
      <c r="E25" s="10" t="s">
        <v>107</v>
      </c>
      <c r="F25" s="10">
        <v>1</v>
      </c>
      <c r="G25" s="11" t="s">
        <v>108</v>
      </c>
      <c r="H25" s="12" t="s">
        <v>109</v>
      </c>
      <c r="I25" s="10">
        <v>11</v>
      </c>
      <c r="J25" s="10" t="s">
        <v>110</v>
      </c>
      <c r="K25" s="58">
        <v>42736</v>
      </c>
      <c r="L25" s="58">
        <v>43070</v>
      </c>
      <c r="M25" s="74" t="s">
        <v>27</v>
      </c>
      <c r="N25" s="14">
        <v>0.25</v>
      </c>
      <c r="O25" s="15">
        <v>1</v>
      </c>
      <c r="P25" s="16" t="s">
        <v>111</v>
      </c>
      <c r="Q25" s="6">
        <v>0.5</v>
      </c>
      <c r="R25" s="60">
        <v>1</v>
      </c>
      <c r="S25" s="16" t="s">
        <v>111</v>
      </c>
      <c r="T25" s="6">
        <v>0.75</v>
      </c>
      <c r="U25" s="90">
        <v>1</v>
      </c>
      <c r="V25" s="94" t="s">
        <v>111</v>
      </c>
      <c r="W25" s="14"/>
      <c r="X25" s="15"/>
      <c r="Y25" s="16"/>
      <c r="AA25" s="56" t="str">
        <f t="shared" si="2"/>
        <v>EJECUTADO</v>
      </c>
    </row>
    <row r="26" spans="3:27" ht="85.5" x14ac:dyDescent="0.25">
      <c r="C26" s="43" t="s">
        <v>12</v>
      </c>
      <c r="D26" s="17" t="s">
        <v>81</v>
      </c>
      <c r="E26" s="18" t="s">
        <v>112</v>
      </c>
      <c r="F26" s="18">
        <v>1</v>
      </c>
      <c r="G26" s="19" t="s">
        <v>113</v>
      </c>
      <c r="H26" s="20" t="s">
        <v>114</v>
      </c>
      <c r="I26" s="18">
        <v>3</v>
      </c>
      <c r="J26" s="18" t="s">
        <v>115</v>
      </c>
      <c r="K26" s="58">
        <v>42736</v>
      </c>
      <c r="L26" s="58">
        <v>43070</v>
      </c>
      <c r="M26" s="75" t="s">
        <v>116</v>
      </c>
      <c r="N26" s="6">
        <v>0.25</v>
      </c>
      <c r="O26" s="22">
        <v>0</v>
      </c>
      <c r="P26" s="23"/>
      <c r="Q26" s="6">
        <v>0.5</v>
      </c>
      <c r="R26" s="63">
        <v>0</v>
      </c>
      <c r="S26" s="16" t="s">
        <v>1692</v>
      </c>
      <c r="T26" s="6">
        <v>0.75</v>
      </c>
      <c r="U26" s="102">
        <v>1</v>
      </c>
      <c r="V26" s="91" t="s">
        <v>1953</v>
      </c>
      <c r="W26" s="6"/>
      <c r="X26" s="22"/>
      <c r="Y26" s="23"/>
      <c r="AA26" s="56" t="str">
        <f t="shared" si="2"/>
        <v>EJECUTADO</v>
      </c>
    </row>
    <row r="27" spans="3:27" ht="89.25" x14ac:dyDescent="0.25">
      <c r="C27" s="42" t="s">
        <v>12</v>
      </c>
      <c r="D27" s="9" t="s">
        <v>81</v>
      </c>
      <c r="E27" s="10" t="s">
        <v>117</v>
      </c>
      <c r="F27" s="10">
        <v>30</v>
      </c>
      <c r="G27" s="11" t="s">
        <v>118</v>
      </c>
      <c r="H27" s="12" t="s">
        <v>119</v>
      </c>
      <c r="I27" s="10">
        <v>32</v>
      </c>
      <c r="J27" s="10" t="s">
        <v>120</v>
      </c>
      <c r="K27" s="58">
        <v>42736</v>
      </c>
      <c r="L27" s="58">
        <v>43070</v>
      </c>
      <c r="M27" s="74" t="s">
        <v>27</v>
      </c>
      <c r="N27" s="14">
        <v>0.25</v>
      </c>
      <c r="O27" s="15">
        <v>1</v>
      </c>
      <c r="P27" s="16" t="s">
        <v>121</v>
      </c>
      <c r="Q27" s="6">
        <v>0.5</v>
      </c>
      <c r="R27" s="60">
        <v>1</v>
      </c>
      <c r="S27" s="16" t="s">
        <v>1550</v>
      </c>
      <c r="T27" s="6">
        <v>0.75</v>
      </c>
      <c r="U27" s="90">
        <v>1</v>
      </c>
      <c r="V27" s="56" t="s">
        <v>1954</v>
      </c>
      <c r="W27" s="14"/>
      <c r="X27" s="15"/>
      <c r="Y27" s="16"/>
      <c r="AA27" s="56" t="str">
        <f t="shared" si="2"/>
        <v>EJECUTADO</v>
      </c>
    </row>
    <row r="28" spans="3:27" ht="85.5" hidden="1" x14ac:dyDescent="0.25">
      <c r="C28" s="43" t="s">
        <v>12</v>
      </c>
      <c r="D28" s="17" t="s">
        <v>81</v>
      </c>
      <c r="E28" s="18" t="s">
        <v>122</v>
      </c>
      <c r="F28" s="26">
        <v>0.5</v>
      </c>
      <c r="G28" s="19" t="s">
        <v>123</v>
      </c>
      <c r="H28" s="27" t="s">
        <v>124</v>
      </c>
      <c r="I28" s="18"/>
      <c r="J28" s="18"/>
      <c r="K28" s="58"/>
      <c r="L28" s="58"/>
      <c r="M28" s="75" t="s">
        <v>125</v>
      </c>
      <c r="N28" s="6">
        <v>0.25</v>
      </c>
      <c r="O28" s="22"/>
      <c r="P28" s="23" t="s">
        <v>126</v>
      </c>
      <c r="Q28" s="6">
        <v>0.5</v>
      </c>
      <c r="R28" s="63"/>
      <c r="S28" s="16"/>
      <c r="T28" s="6">
        <v>0.75</v>
      </c>
      <c r="U28" s="93"/>
      <c r="V28" s="23"/>
      <c r="W28" s="6"/>
      <c r="X28" s="22"/>
      <c r="Y28" s="23"/>
    </row>
    <row r="29" spans="3:27" ht="85.5" x14ac:dyDescent="0.25">
      <c r="C29" s="42" t="s">
        <v>12</v>
      </c>
      <c r="D29" s="9" t="s">
        <v>81</v>
      </c>
      <c r="E29" s="10" t="s">
        <v>127</v>
      </c>
      <c r="F29" s="10">
        <v>10</v>
      </c>
      <c r="G29" s="11" t="s">
        <v>128</v>
      </c>
      <c r="H29" s="12" t="s">
        <v>129</v>
      </c>
      <c r="I29" s="10">
        <v>7</v>
      </c>
      <c r="J29" s="10" t="s">
        <v>128</v>
      </c>
      <c r="K29" s="58">
        <v>42767</v>
      </c>
      <c r="L29" s="58">
        <v>43089</v>
      </c>
      <c r="M29" s="74" t="s">
        <v>130</v>
      </c>
      <c r="N29" s="14">
        <v>0.25</v>
      </c>
      <c r="O29" s="15">
        <v>1</v>
      </c>
      <c r="P29" s="16" t="s">
        <v>131</v>
      </c>
      <c r="Q29" s="6">
        <v>0.5</v>
      </c>
      <c r="R29" s="60">
        <v>1</v>
      </c>
      <c r="S29" s="16" t="s">
        <v>131</v>
      </c>
      <c r="T29" s="6">
        <v>0.75</v>
      </c>
      <c r="U29" s="90">
        <v>1</v>
      </c>
      <c r="V29" s="16" t="s">
        <v>1769</v>
      </c>
      <c r="W29" s="14"/>
      <c r="X29" s="15"/>
      <c r="Y29" s="16"/>
      <c r="AA29" s="56" t="str">
        <f t="shared" si="2"/>
        <v>EJECUTADO</v>
      </c>
    </row>
    <row r="30" spans="3:27" ht="85.5" hidden="1" x14ac:dyDescent="0.25">
      <c r="C30" s="43" t="s">
        <v>12</v>
      </c>
      <c r="D30" s="17" t="s">
        <v>81</v>
      </c>
      <c r="E30" s="18" t="s">
        <v>132</v>
      </c>
      <c r="F30" s="18">
        <v>0</v>
      </c>
      <c r="G30" s="19" t="s">
        <v>133</v>
      </c>
      <c r="H30" s="27" t="s">
        <v>134</v>
      </c>
      <c r="I30" s="18"/>
      <c r="J30" s="18"/>
      <c r="K30" s="58"/>
      <c r="L30" s="58"/>
      <c r="M30" s="75" t="s">
        <v>135</v>
      </c>
      <c r="N30" s="6">
        <v>0.25</v>
      </c>
      <c r="O30" s="22"/>
      <c r="P30" s="23"/>
      <c r="Q30" s="6">
        <v>0.5</v>
      </c>
      <c r="R30" s="63"/>
      <c r="S30" s="16"/>
      <c r="T30" s="6">
        <v>0.75</v>
      </c>
      <c r="U30" s="93"/>
      <c r="V30" s="23"/>
      <c r="W30" s="6"/>
      <c r="X30" s="22"/>
      <c r="Y30" s="23"/>
    </row>
    <row r="31" spans="3:27" ht="85.5" x14ac:dyDescent="0.25">
      <c r="C31" s="42" t="s">
        <v>12</v>
      </c>
      <c r="D31" s="9" t="s">
        <v>81</v>
      </c>
      <c r="E31" s="10" t="s">
        <v>136</v>
      </c>
      <c r="F31" s="10">
        <v>1</v>
      </c>
      <c r="G31" s="11" t="s">
        <v>137</v>
      </c>
      <c r="H31" s="12" t="s">
        <v>136</v>
      </c>
      <c r="I31" s="10">
        <v>1</v>
      </c>
      <c r="J31" s="10" t="s">
        <v>137</v>
      </c>
      <c r="K31" s="58">
        <v>42767</v>
      </c>
      <c r="L31" s="58">
        <v>43089</v>
      </c>
      <c r="M31" s="74" t="s">
        <v>138</v>
      </c>
      <c r="N31" s="14">
        <v>0.25</v>
      </c>
      <c r="O31" s="15">
        <v>1</v>
      </c>
      <c r="P31" s="16" t="s">
        <v>139</v>
      </c>
      <c r="Q31" s="6">
        <v>0.5</v>
      </c>
      <c r="R31" s="63">
        <v>1</v>
      </c>
      <c r="S31" s="23" t="s">
        <v>139</v>
      </c>
      <c r="T31" s="6">
        <v>0.75</v>
      </c>
      <c r="U31" s="90">
        <v>1</v>
      </c>
      <c r="V31" s="16" t="s">
        <v>1770</v>
      </c>
      <c r="W31" s="14"/>
      <c r="X31" s="15"/>
      <c r="Y31" s="16"/>
      <c r="AA31" s="56" t="str">
        <f t="shared" si="2"/>
        <v>EJECUTADO</v>
      </c>
    </row>
    <row r="32" spans="3:27" ht="85.5" x14ac:dyDescent="0.25">
      <c r="C32" s="43" t="s">
        <v>12</v>
      </c>
      <c r="D32" s="17" t="s">
        <v>140</v>
      </c>
      <c r="E32" s="18" t="s">
        <v>141</v>
      </c>
      <c r="F32" s="18">
        <v>22</v>
      </c>
      <c r="G32" s="19" t="s">
        <v>142</v>
      </c>
      <c r="H32" s="20" t="s">
        <v>143</v>
      </c>
      <c r="I32" s="18">
        <v>22</v>
      </c>
      <c r="J32" s="18" t="s">
        <v>144</v>
      </c>
      <c r="K32" s="58">
        <v>42767</v>
      </c>
      <c r="L32" s="58">
        <v>43070</v>
      </c>
      <c r="M32" s="75" t="s">
        <v>145</v>
      </c>
      <c r="N32" s="6">
        <v>0.25</v>
      </c>
      <c r="O32" s="22">
        <v>0.54545454545454541</v>
      </c>
      <c r="P32" s="23" t="s">
        <v>146</v>
      </c>
      <c r="Q32" s="6">
        <v>0.5</v>
      </c>
      <c r="R32" s="63">
        <v>0.68179999999999996</v>
      </c>
      <c r="S32" s="16"/>
      <c r="T32" s="6">
        <v>0.75</v>
      </c>
      <c r="U32" s="93">
        <f>19/Tabla1[[#This Row],[METAS DEL PROCESO/DEPENDENCIA/FACULTAD]]</f>
        <v>0.86363636363636365</v>
      </c>
      <c r="V32" s="56" t="s">
        <v>1798</v>
      </c>
      <c r="W32" s="6"/>
      <c r="X32" s="22"/>
      <c r="Y32" s="23"/>
      <c r="AA32" s="56" t="str">
        <f t="shared" si="2"/>
        <v>ALTO</v>
      </c>
    </row>
    <row r="33" spans="3:27" ht="85.5" x14ac:dyDescent="0.25">
      <c r="C33" s="42" t="s">
        <v>12</v>
      </c>
      <c r="D33" s="9" t="s">
        <v>140</v>
      </c>
      <c r="E33" s="10" t="s">
        <v>147</v>
      </c>
      <c r="F33" s="10">
        <v>6</v>
      </c>
      <c r="G33" s="11" t="s">
        <v>148</v>
      </c>
      <c r="H33" s="12" t="s">
        <v>149</v>
      </c>
      <c r="I33" s="10">
        <v>2</v>
      </c>
      <c r="J33" s="10" t="s">
        <v>150</v>
      </c>
      <c r="K33" s="58">
        <v>42736</v>
      </c>
      <c r="L33" s="58">
        <v>43070</v>
      </c>
      <c r="M33" s="74" t="s">
        <v>27</v>
      </c>
      <c r="N33" s="14">
        <v>0.25</v>
      </c>
      <c r="O33" s="15">
        <v>1</v>
      </c>
      <c r="P33" s="16" t="s">
        <v>151</v>
      </c>
      <c r="Q33" s="6">
        <v>0.5</v>
      </c>
      <c r="R33" s="60">
        <v>1</v>
      </c>
      <c r="S33" s="16" t="s">
        <v>1693</v>
      </c>
      <c r="T33" s="6">
        <v>0.75</v>
      </c>
      <c r="U33" s="90">
        <v>1</v>
      </c>
      <c r="V33" s="91" t="s">
        <v>1955</v>
      </c>
      <c r="W33" s="14"/>
      <c r="X33" s="15"/>
      <c r="Y33" s="16"/>
      <c r="AA33" s="56" t="str">
        <f t="shared" si="2"/>
        <v>EJECUTADO</v>
      </c>
    </row>
    <row r="34" spans="3:27" ht="213" customHeight="1" x14ac:dyDescent="0.25">
      <c r="C34" s="43" t="s">
        <v>12</v>
      </c>
      <c r="D34" s="17" t="s">
        <v>140</v>
      </c>
      <c r="E34" s="18" t="s">
        <v>152</v>
      </c>
      <c r="F34" s="18">
        <v>2</v>
      </c>
      <c r="G34" s="19" t="s">
        <v>153</v>
      </c>
      <c r="H34" s="20" t="s">
        <v>154</v>
      </c>
      <c r="I34" s="18">
        <v>11</v>
      </c>
      <c r="J34" s="18" t="s">
        <v>155</v>
      </c>
      <c r="K34" s="58">
        <v>42736</v>
      </c>
      <c r="L34" s="58">
        <v>43070</v>
      </c>
      <c r="M34" s="75" t="s">
        <v>27</v>
      </c>
      <c r="N34" s="6">
        <v>0.25</v>
      </c>
      <c r="O34" s="22">
        <v>9.0909090909090912E-2</v>
      </c>
      <c r="P34" s="23" t="s">
        <v>156</v>
      </c>
      <c r="Q34" s="6">
        <v>0.5</v>
      </c>
      <c r="R34" s="63">
        <f>2/Tabla1[[#This Row],[METAS DEL PROCESO/DEPENDENCIA/FACULTAD]]</f>
        <v>0.18181818181818182</v>
      </c>
      <c r="S34" s="16" t="s">
        <v>1694</v>
      </c>
      <c r="T34" s="6">
        <v>0.75</v>
      </c>
      <c r="U34" s="93">
        <v>1</v>
      </c>
      <c r="V34" s="91" t="s">
        <v>1956</v>
      </c>
      <c r="W34" s="6"/>
      <c r="X34" s="22"/>
      <c r="Y34" s="23"/>
      <c r="AA34" s="56" t="str">
        <f t="shared" si="2"/>
        <v>EJECUTADO</v>
      </c>
    </row>
    <row r="35" spans="3:27" ht="85.5" x14ac:dyDescent="0.25">
      <c r="C35" s="42" t="s">
        <v>12</v>
      </c>
      <c r="D35" s="9" t="s">
        <v>140</v>
      </c>
      <c r="E35" s="10" t="s">
        <v>157</v>
      </c>
      <c r="F35" s="28"/>
      <c r="G35" s="11" t="s">
        <v>158</v>
      </c>
      <c r="H35" s="12" t="s">
        <v>159</v>
      </c>
      <c r="I35" s="10">
        <v>7</v>
      </c>
      <c r="J35" s="10" t="s">
        <v>160</v>
      </c>
      <c r="K35" s="58">
        <v>42736</v>
      </c>
      <c r="L35" s="58">
        <v>43070</v>
      </c>
      <c r="M35" s="74" t="s">
        <v>27</v>
      </c>
      <c r="N35" s="14">
        <v>0.25</v>
      </c>
      <c r="O35" s="15">
        <v>0</v>
      </c>
      <c r="P35" s="16"/>
      <c r="Q35" s="6">
        <v>0.5</v>
      </c>
      <c r="R35" s="60">
        <v>0</v>
      </c>
      <c r="S35" s="83" t="s">
        <v>1695</v>
      </c>
      <c r="T35" s="6">
        <v>0.75</v>
      </c>
      <c r="U35" s="90">
        <v>0.5</v>
      </c>
      <c r="V35" s="91" t="s">
        <v>1957</v>
      </c>
      <c r="W35" s="14"/>
      <c r="X35" s="15"/>
      <c r="Y35" s="16"/>
      <c r="AA35" s="56" t="str">
        <f t="shared" si="2"/>
        <v>MEDIO</v>
      </c>
    </row>
    <row r="36" spans="3:27" ht="85.5" x14ac:dyDescent="0.25">
      <c r="C36" s="43" t="s">
        <v>12</v>
      </c>
      <c r="D36" s="17" t="s">
        <v>140</v>
      </c>
      <c r="E36" s="18" t="s">
        <v>161</v>
      </c>
      <c r="F36" s="18">
        <v>200</v>
      </c>
      <c r="G36" s="19" t="s">
        <v>162</v>
      </c>
      <c r="H36" s="20" t="s">
        <v>163</v>
      </c>
      <c r="I36" s="18">
        <v>200</v>
      </c>
      <c r="J36" s="18" t="s">
        <v>164</v>
      </c>
      <c r="K36" s="58">
        <v>42736</v>
      </c>
      <c r="L36" s="58">
        <v>43070</v>
      </c>
      <c r="M36" s="75" t="s">
        <v>50</v>
      </c>
      <c r="N36" s="6">
        <v>0.25</v>
      </c>
      <c r="O36" s="22">
        <v>0.41499999999999998</v>
      </c>
      <c r="P36" s="23" t="s">
        <v>165</v>
      </c>
      <c r="Q36" s="6">
        <v>0.5</v>
      </c>
      <c r="R36" s="63">
        <f>+(131+33)/200</f>
        <v>0.82</v>
      </c>
      <c r="S36" s="16" t="s">
        <v>1549</v>
      </c>
      <c r="T36" s="6">
        <v>0.75</v>
      </c>
      <c r="U36" s="103">
        <v>1</v>
      </c>
      <c r="V36" s="23" t="s">
        <v>1846</v>
      </c>
      <c r="W36" s="6"/>
      <c r="X36" s="22"/>
      <c r="Y36" s="23"/>
      <c r="AA36" s="56" t="str">
        <f t="shared" si="2"/>
        <v>EJECUTADO</v>
      </c>
    </row>
    <row r="37" spans="3:27" ht="140.25" x14ac:dyDescent="0.25">
      <c r="C37" s="42" t="s">
        <v>12</v>
      </c>
      <c r="D37" s="9" t="s">
        <v>140</v>
      </c>
      <c r="E37" s="10" t="s">
        <v>166</v>
      </c>
      <c r="F37" s="10">
        <v>15</v>
      </c>
      <c r="G37" s="11" t="s">
        <v>167</v>
      </c>
      <c r="H37" s="12" t="s">
        <v>166</v>
      </c>
      <c r="I37" s="10">
        <v>16</v>
      </c>
      <c r="J37" s="10" t="s">
        <v>167</v>
      </c>
      <c r="K37" s="58">
        <v>42736</v>
      </c>
      <c r="L37" s="58">
        <v>43070</v>
      </c>
      <c r="M37" s="74" t="s">
        <v>27</v>
      </c>
      <c r="N37" s="14">
        <v>0.25</v>
      </c>
      <c r="O37" s="15">
        <v>0.8125</v>
      </c>
      <c r="P37" s="16" t="s">
        <v>168</v>
      </c>
      <c r="Q37" s="6">
        <v>0.5</v>
      </c>
      <c r="R37" s="60">
        <v>0.8125</v>
      </c>
      <c r="S37" s="16" t="s">
        <v>168</v>
      </c>
      <c r="T37" s="6">
        <v>0.75</v>
      </c>
      <c r="U37" s="90">
        <v>1</v>
      </c>
      <c r="V37" s="56" t="s">
        <v>1958</v>
      </c>
      <c r="W37" s="14"/>
      <c r="X37" s="15"/>
      <c r="Y37" s="16"/>
      <c r="AA37" s="56" t="str">
        <f t="shared" si="2"/>
        <v>EJECUTADO</v>
      </c>
    </row>
    <row r="38" spans="3:27" ht="85.5" x14ac:dyDescent="0.25">
      <c r="C38" s="43" t="s">
        <v>12</v>
      </c>
      <c r="D38" s="17" t="s">
        <v>140</v>
      </c>
      <c r="E38" s="18" t="s">
        <v>169</v>
      </c>
      <c r="F38" s="18">
        <v>16</v>
      </c>
      <c r="G38" s="19" t="s">
        <v>170</v>
      </c>
      <c r="H38" s="20" t="s">
        <v>171</v>
      </c>
      <c r="I38" s="18">
        <v>5</v>
      </c>
      <c r="J38" s="18" t="s">
        <v>172</v>
      </c>
      <c r="K38" s="58">
        <v>42767</v>
      </c>
      <c r="L38" s="58">
        <v>42917</v>
      </c>
      <c r="M38" s="75" t="s">
        <v>173</v>
      </c>
      <c r="N38" s="6">
        <v>0.25</v>
      </c>
      <c r="O38" s="63">
        <v>0.25</v>
      </c>
      <c r="P38" s="23" t="s">
        <v>174</v>
      </c>
      <c r="Q38" s="6">
        <v>0.5</v>
      </c>
      <c r="R38" s="63">
        <v>0.5</v>
      </c>
      <c r="S38" s="23" t="s">
        <v>1712</v>
      </c>
      <c r="T38" s="6">
        <v>0.75</v>
      </c>
      <c r="U38" s="93">
        <v>0.5</v>
      </c>
      <c r="V38" s="23" t="s">
        <v>1712</v>
      </c>
      <c r="W38" s="6"/>
      <c r="X38" s="22"/>
      <c r="Y38" s="23"/>
      <c r="AA38" s="56" t="str">
        <f t="shared" si="2"/>
        <v>MEDIO</v>
      </c>
    </row>
    <row r="39" spans="3:27" ht="85.5" x14ac:dyDescent="0.25">
      <c r="C39" s="42" t="s">
        <v>12</v>
      </c>
      <c r="D39" s="9" t="s">
        <v>140</v>
      </c>
      <c r="E39" s="10" t="s">
        <v>169</v>
      </c>
      <c r="F39" s="10">
        <v>16</v>
      </c>
      <c r="G39" s="11" t="s">
        <v>170</v>
      </c>
      <c r="H39" s="12" t="s">
        <v>175</v>
      </c>
      <c r="I39" s="10">
        <v>11</v>
      </c>
      <c r="J39" s="10" t="s">
        <v>176</v>
      </c>
      <c r="K39" s="58">
        <v>42767</v>
      </c>
      <c r="L39" s="58">
        <v>42917</v>
      </c>
      <c r="M39" s="74" t="s">
        <v>173</v>
      </c>
      <c r="N39" s="14">
        <v>0.25</v>
      </c>
      <c r="O39" s="60">
        <v>0.27272727272727271</v>
      </c>
      <c r="P39" s="16" t="s">
        <v>177</v>
      </c>
      <c r="Q39" s="6">
        <v>0.5</v>
      </c>
      <c r="R39" s="60">
        <v>0.625</v>
      </c>
      <c r="S39" s="16" t="s">
        <v>1616</v>
      </c>
      <c r="T39" s="6">
        <v>0.75</v>
      </c>
      <c r="U39" s="90">
        <f>11/Tabla1[[#This Row],[METAS DEL PROCESO/DEPENDENCIA/FACULTAD]]</f>
        <v>1</v>
      </c>
      <c r="V39" s="16" t="s">
        <v>1713</v>
      </c>
      <c r="W39" s="14"/>
      <c r="X39" s="15"/>
      <c r="Y39" s="16"/>
      <c r="AA39" s="56" t="str">
        <f t="shared" si="2"/>
        <v>EJECUTADO</v>
      </c>
    </row>
    <row r="40" spans="3:27" ht="85.5" x14ac:dyDescent="0.25">
      <c r="C40" s="43" t="s">
        <v>12</v>
      </c>
      <c r="D40" s="17" t="s">
        <v>140</v>
      </c>
      <c r="E40" s="18" t="s">
        <v>178</v>
      </c>
      <c r="F40" s="18">
        <v>1500</v>
      </c>
      <c r="G40" s="19" t="s">
        <v>179</v>
      </c>
      <c r="H40" s="20" t="s">
        <v>180</v>
      </c>
      <c r="I40" s="18">
        <v>4</v>
      </c>
      <c r="J40" s="18" t="s">
        <v>181</v>
      </c>
      <c r="K40" s="58">
        <v>42767</v>
      </c>
      <c r="L40" s="58">
        <v>43009</v>
      </c>
      <c r="M40" s="75" t="s">
        <v>173</v>
      </c>
      <c r="N40" s="6">
        <v>0.25</v>
      </c>
      <c r="O40" s="63">
        <v>0.2</v>
      </c>
      <c r="P40" s="23" t="s">
        <v>182</v>
      </c>
      <c r="Q40" s="6">
        <v>0.5</v>
      </c>
      <c r="R40" s="63">
        <f>525/Tabla1[[#This Row],[META
INSTITUCIONAL]]</f>
        <v>0.35</v>
      </c>
      <c r="S40" s="23" t="s">
        <v>1617</v>
      </c>
      <c r="T40" s="6">
        <v>0.75</v>
      </c>
      <c r="U40" s="66">
        <v>0.79800000000000004</v>
      </c>
      <c r="V40" s="56" t="s">
        <v>1715</v>
      </c>
      <c r="W40" s="6"/>
      <c r="X40" s="22"/>
      <c r="Y40" s="23"/>
      <c r="AA40" s="56" t="str">
        <f t="shared" si="2"/>
        <v>ALTO</v>
      </c>
    </row>
    <row r="41" spans="3:27" ht="85.5" x14ac:dyDescent="0.25">
      <c r="C41" s="42" t="s">
        <v>12</v>
      </c>
      <c r="D41" s="9" t="s">
        <v>140</v>
      </c>
      <c r="E41" s="10" t="s">
        <v>183</v>
      </c>
      <c r="F41" s="10">
        <v>200</v>
      </c>
      <c r="G41" s="11" t="s">
        <v>184</v>
      </c>
      <c r="H41" s="12" t="s">
        <v>185</v>
      </c>
      <c r="I41" s="10">
        <v>1</v>
      </c>
      <c r="J41" s="10" t="s">
        <v>186</v>
      </c>
      <c r="K41" s="58">
        <v>42767</v>
      </c>
      <c r="L41" s="58">
        <v>43099</v>
      </c>
      <c r="M41" s="74" t="s">
        <v>1597</v>
      </c>
      <c r="N41" s="14">
        <v>0.25</v>
      </c>
      <c r="O41" s="15">
        <v>0</v>
      </c>
      <c r="P41" s="16" t="s">
        <v>187</v>
      </c>
      <c r="Q41" s="6">
        <v>0.5</v>
      </c>
      <c r="R41" s="60">
        <v>1</v>
      </c>
      <c r="S41" s="16" t="s">
        <v>1562</v>
      </c>
      <c r="T41" s="6">
        <v>0.75</v>
      </c>
      <c r="U41" s="90">
        <f>169/Tabla1[[#This Row],[META
INSTITUCIONAL]]</f>
        <v>0.84499999999999997</v>
      </c>
      <c r="V41" s="16" t="s">
        <v>1771</v>
      </c>
      <c r="W41" s="14"/>
      <c r="X41" s="15"/>
      <c r="Y41" s="16"/>
      <c r="AA41" s="56" t="str">
        <f t="shared" si="2"/>
        <v>ALTO</v>
      </c>
    </row>
    <row r="42" spans="3:27" ht="85.5" x14ac:dyDescent="0.25">
      <c r="C42" s="43" t="s">
        <v>12</v>
      </c>
      <c r="D42" s="17" t="s">
        <v>140</v>
      </c>
      <c r="E42" s="18" t="s">
        <v>188</v>
      </c>
      <c r="F42" s="18">
        <v>18</v>
      </c>
      <c r="G42" s="19" t="s">
        <v>189</v>
      </c>
      <c r="H42" s="20" t="s">
        <v>190</v>
      </c>
      <c r="I42" s="18">
        <v>18</v>
      </c>
      <c r="J42" s="18" t="s">
        <v>191</v>
      </c>
      <c r="K42" s="58">
        <v>42782</v>
      </c>
      <c r="L42" s="58">
        <v>42734</v>
      </c>
      <c r="M42" s="75" t="s">
        <v>1597</v>
      </c>
      <c r="N42" s="6">
        <v>0.25</v>
      </c>
      <c r="O42" s="22">
        <v>0.27777777777777779</v>
      </c>
      <c r="P42" s="23" t="s">
        <v>192</v>
      </c>
      <c r="Q42" s="6">
        <v>0.5</v>
      </c>
      <c r="R42" s="63">
        <v>0.66666666666666663</v>
      </c>
      <c r="S42" s="23" t="s">
        <v>1561</v>
      </c>
      <c r="T42" s="6">
        <v>0.75</v>
      </c>
      <c r="U42" s="93">
        <f>16/Tabla1[[#This Row],[META
INSTITUCIONAL]]</f>
        <v>0.88888888888888884</v>
      </c>
      <c r="V42" s="23" t="s">
        <v>1772</v>
      </c>
      <c r="W42" s="6"/>
      <c r="X42" s="22"/>
      <c r="Y42" s="23"/>
      <c r="AA42" s="56" t="str">
        <f t="shared" si="2"/>
        <v>ALTO</v>
      </c>
    </row>
    <row r="43" spans="3:27" ht="85.5" x14ac:dyDescent="0.25">
      <c r="C43" s="42" t="s">
        <v>12</v>
      </c>
      <c r="D43" s="9" t="s">
        <v>140</v>
      </c>
      <c r="E43" s="10" t="s">
        <v>193</v>
      </c>
      <c r="F43" s="10">
        <v>0</v>
      </c>
      <c r="G43" s="11" t="s">
        <v>194</v>
      </c>
      <c r="H43" s="12" t="s">
        <v>195</v>
      </c>
      <c r="I43" s="10">
        <v>1</v>
      </c>
      <c r="J43" s="10" t="s">
        <v>196</v>
      </c>
      <c r="K43" s="58">
        <v>42765</v>
      </c>
      <c r="L43" s="58">
        <v>43069</v>
      </c>
      <c r="M43" s="74" t="s">
        <v>197</v>
      </c>
      <c r="N43" s="14">
        <v>0.25</v>
      </c>
      <c r="O43" s="15">
        <v>0.6</v>
      </c>
      <c r="P43" s="16" t="s">
        <v>198</v>
      </c>
      <c r="Q43" s="6">
        <v>0.5</v>
      </c>
      <c r="R43" s="63">
        <v>0.6</v>
      </c>
      <c r="S43" s="23" t="s">
        <v>198</v>
      </c>
      <c r="T43" s="6">
        <v>0.75</v>
      </c>
      <c r="U43" s="90">
        <v>0.8</v>
      </c>
      <c r="V43" s="16" t="s">
        <v>1706</v>
      </c>
      <c r="W43" s="14"/>
      <c r="X43" s="15"/>
      <c r="Y43" s="16"/>
      <c r="AA43" s="56" t="str">
        <f t="shared" si="2"/>
        <v>ALTO</v>
      </c>
    </row>
    <row r="44" spans="3:27" ht="85.5" x14ac:dyDescent="0.25">
      <c r="C44" s="43" t="s">
        <v>12</v>
      </c>
      <c r="D44" s="17" t="s">
        <v>140</v>
      </c>
      <c r="E44" s="18" t="s">
        <v>199</v>
      </c>
      <c r="F44" s="18">
        <v>75</v>
      </c>
      <c r="G44" s="19" t="s">
        <v>200</v>
      </c>
      <c r="H44" s="20" t="s">
        <v>199</v>
      </c>
      <c r="I44" s="18">
        <v>75</v>
      </c>
      <c r="J44" s="18" t="s">
        <v>200</v>
      </c>
      <c r="K44" s="58" t="s">
        <v>1423</v>
      </c>
      <c r="L44" s="58" t="s">
        <v>1424</v>
      </c>
      <c r="M44" s="75" t="s">
        <v>50</v>
      </c>
      <c r="N44" s="6">
        <v>0.25</v>
      </c>
      <c r="O44" s="22">
        <v>0.76</v>
      </c>
      <c r="P44" s="23" t="s">
        <v>201</v>
      </c>
      <c r="Q44" s="6">
        <v>0.5</v>
      </c>
      <c r="R44" s="63">
        <v>0.76</v>
      </c>
      <c r="S44" s="23" t="s">
        <v>201</v>
      </c>
      <c r="T44" s="6">
        <v>0.75</v>
      </c>
      <c r="U44" s="104">
        <v>1</v>
      </c>
      <c r="V44" s="23" t="s">
        <v>1847</v>
      </c>
      <c r="W44" s="6"/>
      <c r="X44" s="22"/>
      <c r="Y44" s="23"/>
      <c r="AA44" s="56" t="str">
        <f t="shared" si="2"/>
        <v>EJECUTADO</v>
      </c>
    </row>
    <row r="45" spans="3:27" ht="89.25" x14ac:dyDescent="0.25">
      <c r="C45" s="42" t="s">
        <v>12</v>
      </c>
      <c r="D45" s="9" t="s">
        <v>140</v>
      </c>
      <c r="E45" s="10" t="s">
        <v>202</v>
      </c>
      <c r="F45" s="10">
        <v>20</v>
      </c>
      <c r="G45" s="11" t="s">
        <v>203</v>
      </c>
      <c r="H45" s="12" t="s">
        <v>204</v>
      </c>
      <c r="I45" s="10">
        <v>8</v>
      </c>
      <c r="J45" s="10" t="s">
        <v>203</v>
      </c>
      <c r="K45" s="58">
        <v>42736</v>
      </c>
      <c r="L45" s="58">
        <v>43070</v>
      </c>
      <c r="M45" s="74" t="s">
        <v>27</v>
      </c>
      <c r="N45" s="14">
        <v>0.25</v>
      </c>
      <c r="O45" s="60">
        <v>1</v>
      </c>
      <c r="P45" s="16" t="s">
        <v>205</v>
      </c>
      <c r="Q45" s="6">
        <v>0.5</v>
      </c>
      <c r="R45" s="60">
        <f>18/Tabla1[[#This Row],[META
INSTITUCIONAL]]</f>
        <v>0.9</v>
      </c>
      <c r="S45" s="83" t="s">
        <v>1696</v>
      </c>
      <c r="T45" s="6">
        <v>0.75</v>
      </c>
      <c r="U45" s="90">
        <f>18/Tabla1[[#This Row],[META
INSTITUCIONAL]]</f>
        <v>0.9</v>
      </c>
      <c r="V45" s="91" t="s">
        <v>1959</v>
      </c>
      <c r="W45" s="14"/>
      <c r="X45" s="15"/>
      <c r="Y45" s="16"/>
      <c r="AA45" s="56" t="str">
        <f t="shared" si="2"/>
        <v>ALTO</v>
      </c>
    </row>
    <row r="46" spans="3:27" ht="114.75" x14ac:dyDescent="0.25">
      <c r="C46" s="43" t="s">
        <v>12</v>
      </c>
      <c r="D46" s="17" t="s">
        <v>140</v>
      </c>
      <c r="E46" s="18" t="s">
        <v>206</v>
      </c>
      <c r="F46" s="18">
        <v>20</v>
      </c>
      <c r="G46" s="19" t="s">
        <v>207</v>
      </c>
      <c r="H46" s="20" t="s">
        <v>208</v>
      </c>
      <c r="I46" s="18">
        <v>14</v>
      </c>
      <c r="J46" s="18" t="s">
        <v>207</v>
      </c>
      <c r="K46" s="58" t="s">
        <v>1423</v>
      </c>
      <c r="L46" s="58" t="s">
        <v>1425</v>
      </c>
      <c r="M46" s="75" t="s">
        <v>27</v>
      </c>
      <c r="N46" s="6">
        <v>0.25</v>
      </c>
      <c r="O46" s="22">
        <v>0.9285714285714286</v>
      </c>
      <c r="P46" s="23" t="s">
        <v>209</v>
      </c>
      <c r="Q46" s="6">
        <v>0.5</v>
      </c>
      <c r="R46" s="60">
        <f>18/Tabla1[[#This Row],[META
INSTITUCIONAL]]</f>
        <v>0.9</v>
      </c>
      <c r="S46" s="83" t="s">
        <v>1697</v>
      </c>
      <c r="T46" s="6">
        <v>0.75</v>
      </c>
      <c r="U46" s="93">
        <v>1</v>
      </c>
      <c r="V46" s="91" t="s">
        <v>1960</v>
      </c>
      <c r="W46" s="6"/>
      <c r="X46" s="22"/>
      <c r="Y46" s="23"/>
      <c r="AA46" s="56" t="str">
        <f t="shared" si="2"/>
        <v>EJECUTADO</v>
      </c>
    </row>
    <row r="47" spans="3:27" ht="85.5" x14ac:dyDescent="0.25">
      <c r="C47" s="42" t="s">
        <v>12</v>
      </c>
      <c r="D47" s="9" t="s">
        <v>140</v>
      </c>
      <c r="E47" s="10" t="s">
        <v>210</v>
      </c>
      <c r="F47" s="10">
        <v>12</v>
      </c>
      <c r="G47" s="11" t="s">
        <v>211</v>
      </c>
      <c r="H47" s="12" t="s">
        <v>210</v>
      </c>
      <c r="I47" s="10">
        <v>12</v>
      </c>
      <c r="J47" s="10" t="s">
        <v>211</v>
      </c>
      <c r="K47" s="58">
        <v>42736</v>
      </c>
      <c r="L47" s="58">
        <v>43070</v>
      </c>
      <c r="M47" s="74" t="s">
        <v>212</v>
      </c>
      <c r="N47" s="14">
        <v>0.25</v>
      </c>
      <c r="O47" s="15">
        <v>1</v>
      </c>
      <c r="P47" s="16" t="s">
        <v>213</v>
      </c>
      <c r="Q47" s="6">
        <v>0.5</v>
      </c>
      <c r="R47" s="60">
        <v>1</v>
      </c>
      <c r="S47" s="16" t="s">
        <v>213</v>
      </c>
      <c r="T47" s="6">
        <v>0.75</v>
      </c>
      <c r="U47" s="90">
        <v>1</v>
      </c>
      <c r="V47" s="16" t="s">
        <v>213</v>
      </c>
      <c r="W47" s="14"/>
      <c r="X47" s="15"/>
      <c r="Y47" s="16"/>
      <c r="AA47" s="56" t="str">
        <f t="shared" si="2"/>
        <v>EJECUTADO</v>
      </c>
    </row>
    <row r="48" spans="3:27" ht="102" x14ac:dyDescent="0.25">
      <c r="C48" s="43" t="s">
        <v>12</v>
      </c>
      <c r="D48" s="17" t="s">
        <v>140</v>
      </c>
      <c r="E48" s="18" t="s">
        <v>214</v>
      </c>
      <c r="F48" s="18">
        <v>10</v>
      </c>
      <c r="G48" s="19" t="s">
        <v>215</v>
      </c>
      <c r="H48" s="20" t="s">
        <v>216</v>
      </c>
      <c r="I48" s="18">
        <v>14</v>
      </c>
      <c r="J48" s="18" t="s">
        <v>217</v>
      </c>
      <c r="K48" s="58" t="s">
        <v>1426</v>
      </c>
      <c r="L48" s="58" t="s">
        <v>1427</v>
      </c>
      <c r="M48" s="75" t="s">
        <v>27</v>
      </c>
      <c r="N48" s="6">
        <v>0.25</v>
      </c>
      <c r="O48" s="22">
        <v>7.1428571428571425E-2</v>
      </c>
      <c r="P48" s="23" t="s">
        <v>218</v>
      </c>
      <c r="Q48" s="6">
        <v>0.5</v>
      </c>
      <c r="R48" s="63">
        <v>0.7</v>
      </c>
      <c r="S48" s="83" t="s">
        <v>1698</v>
      </c>
      <c r="T48" s="6">
        <v>0.75</v>
      </c>
      <c r="U48" s="71">
        <v>0.7</v>
      </c>
      <c r="V48" s="91" t="s">
        <v>1980</v>
      </c>
      <c r="W48" s="6"/>
      <c r="X48" s="22"/>
      <c r="Y48" s="23"/>
      <c r="AA48" s="56" t="str">
        <f t="shared" si="2"/>
        <v>ALTO</v>
      </c>
    </row>
    <row r="49" spans="3:27" ht="102" x14ac:dyDescent="0.25">
      <c r="C49" s="42" t="s">
        <v>12</v>
      </c>
      <c r="D49" s="9" t="s">
        <v>140</v>
      </c>
      <c r="E49" s="10" t="s">
        <v>219</v>
      </c>
      <c r="F49" s="10">
        <v>10</v>
      </c>
      <c r="G49" s="11" t="s">
        <v>220</v>
      </c>
      <c r="H49" s="12" t="s">
        <v>219</v>
      </c>
      <c r="I49" s="10">
        <v>13</v>
      </c>
      <c r="J49" s="10" t="s">
        <v>220</v>
      </c>
      <c r="K49" s="58" t="s">
        <v>1423</v>
      </c>
      <c r="L49" s="58" t="s">
        <v>1425</v>
      </c>
      <c r="M49" s="74" t="s">
        <v>27</v>
      </c>
      <c r="N49" s="14">
        <v>0.25</v>
      </c>
      <c r="O49" s="15">
        <v>0</v>
      </c>
      <c r="P49" s="16" t="s">
        <v>221</v>
      </c>
      <c r="Q49" s="14">
        <v>0.5</v>
      </c>
      <c r="R49" s="60">
        <f>4/Tabla1[[#This Row],[METAS DEL PROCESO/DEPENDENCIA/FACULTAD]]</f>
        <v>0.30769230769230771</v>
      </c>
      <c r="S49" s="83" t="s">
        <v>1699</v>
      </c>
      <c r="T49" s="6">
        <v>0.75</v>
      </c>
      <c r="U49" s="90">
        <f>8/Tabla1[[#This Row],[META
INSTITUCIONAL]]</f>
        <v>0.8</v>
      </c>
      <c r="V49" s="91" t="s">
        <v>1961</v>
      </c>
      <c r="W49" s="14"/>
      <c r="X49" s="15"/>
      <c r="Y49" s="16"/>
      <c r="AA49" s="56" t="str">
        <f t="shared" si="2"/>
        <v>ALTO</v>
      </c>
    </row>
    <row r="50" spans="3:27" ht="85.5" x14ac:dyDescent="0.25">
      <c r="C50" s="43" t="s">
        <v>12</v>
      </c>
      <c r="D50" s="17" t="s">
        <v>222</v>
      </c>
      <c r="E50" s="18" t="s">
        <v>223</v>
      </c>
      <c r="F50" s="18">
        <v>50</v>
      </c>
      <c r="G50" s="19" t="s">
        <v>224</v>
      </c>
      <c r="H50" s="20" t="s">
        <v>223</v>
      </c>
      <c r="I50" s="18">
        <v>30</v>
      </c>
      <c r="J50" s="18" t="s">
        <v>225</v>
      </c>
      <c r="K50" s="58">
        <v>42736</v>
      </c>
      <c r="L50" s="58">
        <v>43070</v>
      </c>
      <c r="M50" s="75" t="s">
        <v>135</v>
      </c>
      <c r="N50" s="6">
        <v>0.25</v>
      </c>
      <c r="O50" s="22">
        <v>0</v>
      </c>
      <c r="P50" s="22" t="s">
        <v>226</v>
      </c>
      <c r="Q50" s="6">
        <v>0.5</v>
      </c>
      <c r="R50" s="63">
        <v>0</v>
      </c>
      <c r="S50" s="22" t="s">
        <v>226</v>
      </c>
      <c r="T50" s="6">
        <v>0.75</v>
      </c>
      <c r="U50" s="93">
        <v>0.5</v>
      </c>
      <c r="V50" s="22" t="s">
        <v>1875</v>
      </c>
      <c r="W50" s="6"/>
      <c r="X50" s="22"/>
      <c r="Y50" s="22"/>
      <c r="AA50" s="56" t="str">
        <f t="shared" si="2"/>
        <v>MEDIO</v>
      </c>
    </row>
    <row r="51" spans="3:27" ht="85.5" x14ac:dyDescent="0.25">
      <c r="C51" s="42" t="s">
        <v>12</v>
      </c>
      <c r="D51" s="9" t="s">
        <v>222</v>
      </c>
      <c r="E51" s="10" t="s">
        <v>227</v>
      </c>
      <c r="F51" s="10">
        <v>20</v>
      </c>
      <c r="G51" s="11" t="s">
        <v>228</v>
      </c>
      <c r="H51" s="12" t="s">
        <v>229</v>
      </c>
      <c r="I51" s="10">
        <v>12</v>
      </c>
      <c r="J51" s="10" t="s">
        <v>225</v>
      </c>
      <c r="K51" s="58">
        <v>42736</v>
      </c>
      <c r="L51" s="58">
        <v>43070</v>
      </c>
      <c r="M51" s="74" t="s">
        <v>135</v>
      </c>
      <c r="N51" s="14">
        <v>0.25</v>
      </c>
      <c r="O51" s="15">
        <v>0.05</v>
      </c>
      <c r="P51" s="16" t="s">
        <v>230</v>
      </c>
      <c r="Q51" s="6">
        <v>0.5</v>
      </c>
      <c r="R51" s="60">
        <v>0.5</v>
      </c>
      <c r="S51" s="23" t="s">
        <v>1579</v>
      </c>
      <c r="T51" s="6">
        <v>0.75</v>
      </c>
      <c r="U51" s="90">
        <f>(6/20)</f>
        <v>0.3</v>
      </c>
      <c r="V51" s="99" t="s">
        <v>1899</v>
      </c>
      <c r="W51" s="14"/>
      <c r="X51" s="15"/>
      <c r="Y51" s="16"/>
      <c r="AA51" s="56" t="str">
        <f t="shared" si="2"/>
        <v>BAJO</v>
      </c>
    </row>
    <row r="52" spans="3:27" ht="85.5" x14ac:dyDescent="0.25">
      <c r="C52" s="43" t="s">
        <v>12</v>
      </c>
      <c r="D52" s="17" t="s">
        <v>222</v>
      </c>
      <c r="E52" s="18" t="s">
        <v>231</v>
      </c>
      <c r="F52" s="18">
        <v>12</v>
      </c>
      <c r="G52" s="19" t="s">
        <v>232</v>
      </c>
      <c r="H52" s="20" t="s">
        <v>231</v>
      </c>
      <c r="I52" s="18">
        <v>12</v>
      </c>
      <c r="J52" s="18" t="s">
        <v>232</v>
      </c>
      <c r="K52" s="58">
        <v>42736</v>
      </c>
      <c r="L52" s="58">
        <v>43070</v>
      </c>
      <c r="M52" s="75" t="s">
        <v>233</v>
      </c>
      <c r="N52" s="6">
        <v>0.25</v>
      </c>
      <c r="O52" s="22">
        <v>0</v>
      </c>
      <c r="P52" s="23"/>
      <c r="Q52" s="6">
        <v>0.5</v>
      </c>
      <c r="R52" s="63">
        <v>8.3333333333333329E-2</v>
      </c>
      <c r="S52" s="23" t="s">
        <v>1682</v>
      </c>
      <c r="T52" s="6">
        <v>0.75</v>
      </c>
      <c r="U52" s="93">
        <v>1</v>
      </c>
      <c r="V52" s="95" t="s">
        <v>1968</v>
      </c>
      <c r="W52" s="6"/>
      <c r="X52" s="22"/>
      <c r="Y52" s="23"/>
      <c r="AA52" s="56" t="str">
        <f t="shared" si="2"/>
        <v>EJECUTADO</v>
      </c>
    </row>
    <row r="53" spans="3:27" ht="89.25" x14ac:dyDescent="0.25">
      <c r="C53" s="42" t="s">
        <v>12</v>
      </c>
      <c r="D53" s="9" t="s">
        <v>222</v>
      </c>
      <c r="E53" s="10" t="s">
        <v>234</v>
      </c>
      <c r="F53" s="10">
        <v>2</v>
      </c>
      <c r="G53" s="11" t="s">
        <v>235</v>
      </c>
      <c r="H53" s="12" t="s">
        <v>234</v>
      </c>
      <c r="I53" s="10">
        <v>2</v>
      </c>
      <c r="J53" s="10" t="s">
        <v>235</v>
      </c>
      <c r="K53" s="58">
        <v>42736</v>
      </c>
      <c r="L53" s="58">
        <v>43070</v>
      </c>
      <c r="M53" s="74" t="s">
        <v>233</v>
      </c>
      <c r="N53" s="14">
        <v>0.25</v>
      </c>
      <c r="O53" s="15">
        <v>0.5</v>
      </c>
      <c r="P53" s="16" t="s">
        <v>236</v>
      </c>
      <c r="Q53" s="6">
        <v>0.5</v>
      </c>
      <c r="R53" s="60">
        <v>0.6</v>
      </c>
      <c r="S53" s="16" t="s">
        <v>1628</v>
      </c>
      <c r="T53" s="6">
        <v>0.75</v>
      </c>
      <c r="U53" s="90">
        <v>1</v>
      </c>
      <c r="V53" s="94" t="s">
        <v>1971</v>
      </c>
      <c r="W53" s="14"/>
      <c r="X53" s="15"/>
      <c r="Y53" s="16"/>
      <c r="AA53" s="56" t="str">
        <f t="shared" si="2"/>
        <v>EJECUTADO</v>
      </c>
    </row>
    <row r="54" spans="3:27" ht="85.5" hidden="1" x14ac:dyDescent="0.25">
      <c r="C54" s="43" t="s">
        <v>12</v>
      </c>
      <c r="D54" s="17" t="s">
        <v>222</v>
      </c>
      <c r="E54" s="18" t="s">
        <v>237</v>
      </c>
      <c r="F54" s="18">
        <v>1</v>
      </c>
      <c r="G54" s="19" t="s">
        <v>238</v>
      </c>
      <c r="H54" s="27" t="s">
        <v>134</v>
      </c>
      <c r="I54" s="18"/>
      <c r="J54" s="18"/>
      <c r="K54" s="58"/>
      <c r="L54" s="58"/>
      <c r="M54" s="75" t="s">
        <v>239</v>
      </c>
      <c r="N54" s="6">
        <v>0.25</v>
      </c>
      <c r="O54" s="22"/>
      <c r="P54" s="23"/>
      <c r="Q54" s="6">
        <v>0.5</v>
      </c>
      <c r="R54" s="63"/>
      <c r="S54" s="23"/>
      <c r="T54" s="6">
        <v>0.75</v>
      </c>
      <c r="U54" s="93"/>
      <c r="V54" s="23"/>
      <c r="W54" s="6"/>
      <c r="X54" s="22"/>
      <c r="Y54" s="23"/>
    </row>
    <row r="55" spans="3:27" ht="85.5" x14ac:dyDescent="0.25">
      <c r="C55" s="42" t="s">
        <v>12</v>
      </c>
      <c r="D55" s="9" t="s">
        <v>222</v>
      </c>
      <c r="E55" s="10" t="s">
        <v>240</v>
      </c>
      <c r="F55" s="25">
        <v>0.66</v>
      </c>
      <c r="G55" s="11" t="s">
        <v>241</v>
      </c>
      <c r="H55" s="12" t="s">
        <v>242</v>
      </c>
      <c r="I55" s="10">
        <v>0.66</v>
      </c>
      <c r="J55" s="10" t="s">
        <v>243</v>
      </c>
      <c r="K55" s="58">
        <v>42767</v>
      </c>
      <c r="L55" s="58">
        <v>43070</v>
      </c>
      <c r="M55" s="74" t="s">
        <v>145</v>
      </c>
      <c r="N55" s="14">
        <v>0.25</v>
      </c>
      <c r="O55" s="15">
        <v>0.9</v>
      </c>
      <c r="P55" s="16" t="s">
        <v>244</v>
      </c>
      <c r="Q55" s="6">
        <v>0.5</v>
      </c>
      <c r="R55" s="60">
        <v>1</v>
      </c>
      <c r="S55" s="16" t="s">
        <v>1486</v>
      </c>
      <c r="T55" s="6">
        <v>0.75</v>
      </c>
      <c r="U55" s="90">
        <v>1</v>
      </c>
      <c r="V55" s="16" t="s">
        <v>1486</v>
      </c>
      <c r="W55" s="14"/>
      <c r="X55" s="15"/>
      <c r="Y55" s="16"/>
      <c r="AA55" s="56" t="str">
        <f t="shared" si="2"/>
        <v>EJECUTADO</v>
      </c>
    </row>
    <row r="56" spans="3:27" ht="85.5" x14ac:dyDescent="0.25">
      <c r="C56" s="43" t="s">
        <v>12</v>
      </c>
      <c r="D56" s="17" t="s">
        <v>222</v>
      </c>
      <c r="E56" s="18" t="s">
        <v>245</v>
      </c>
      <c r="F56" s="18">
        <v>1</v>
      </c>
      <c r="G56" s="19" t="s">
        <v>246</v>
      </c>
      <c r="H56" s="20" t="s">
        <v>247</v>
      </c>
      <c r="I56" s="18">
        <v>1</v>
      </c>
      <c r="J56" s="18" t="s">
        <v>248</v>
      </c>
      <c r="K56" s="58">
        <v>42759</v>
      </c>
      <c r="L56" s="58">
        <v>43092</v>
      </c>
      <c r="M56" s="75" t="s">
        <v>135</v>
      </c>
      <c r="N56" s="6">
        <v>0.25</v>
      </c>
      <c r="O56" s="22">
        <v>0</v>
      </c>
      <c r="P56" s="23" t="s">
        <v>249</v>
      </c>
      <c r="Q56" s="6">
        <v>0.5</v>
      </c>
      <c r="R56" s="63">
        <v>0</v>
      </c>
      <c r="S56" s="23" t="s">
        <v>249</v>
      </c>
      <c r="T56" s="6">
        <v>0.75</v>
      </c>
      <c r="U56" s="93">
        <v>0.33</v>
      </c>
      <c r="V56" s="23" t="s">
        <v>1876</v>
      </c>
      <c r="W56" s="6"/>
      <c r="X56" s="22"/>
      <c r="Y56" s="23"/>
      <c r="AA56" s="56" t="str">
        <f t="shared" si="2"/>
        <v>MEDIO</v>
      </c>
    </row>
    <row r="57" spans="3:27" ht="127.5" x14ac:dyDescent="0.25">
      <c r="C57" s="42" t="s">
        <v>12</v>
      </c>
      <c r="D57" s="9" t="s">
        <v>222</v>
      </c>
      <c r="E57" s="10" t="s">
        <v>250</v>
      </c>
      <c r="F57" s="10">
        <v>160</v>
      </c>
      <c r="G57" s="11" t="s">
        <v>251</v>
      </c>
      <c r="H57" s="12" t="s">
        <v>252</v>
      </c>
      <c r="I57" s="10">
        <v>107</v>
      </c>
      <c r="J57" s="10" t="s">
        <v>253</v>
      </c>
      <c r="K57" s="58">
        <v>42759</v>
      </c>
      <c r="L57" s="58">
        <v>43092</v>
      </c>
      <c r="M57" s="74" t="s">
        <v>135</v>
      </c>
      <c r="N57" s="14">
        <v>0.25</v>
      </c>
      <c r="O57" s="15">
        <v>0.71875</v>
      </c>
      <c r="P57" s="16" t="s">
        <v>254</v>
      </c>
      <c r="Q57" s="6">
        <v>0.5</v>
      </c>
      <c r="R57" s="60">
        <v>0.79374999999999996</v>
      </c>
      <c r="S57" s="16" t="s">
        <v>1580</v>
      </c>
      <c r="T57" s="6">
        <v>0.75</v>
      </c>
      <c r="U57" s="90">
        <v>1</v>
      </c>
      <c r="V57" s="16" t="s">
        <v>1877</v>
      </c>
      <c r="W57" s="14"/>
      <c r="X57" s="15"/>
      <c r="Y57" s="16"/>
      <c r="AA57" s="56" t="str">
        <f t="shared" si="2"/>
        <v>EJECUTADO</v>
      </c>
    </row>
    <row r="58" spans="3:27" ht="85.5" x14ac:dyDescent="0.25">
      <c r="C58" s="43" t="s">
        <v>12</v>
      </c>
      <c r="D58" s="17" t="s">
        <v>222</v>
      </c>
      <c r="E58" s="18" t="s">
        <v>255</v>
      </c>
      <c r="F58" s="18">
        <v>3</v>
      </c>
      <c r="G58" s="19" t="s">
        <v>256</v>
      </c>
      <c r="H58" s="20" t="s">
        <v>255</v>
      </c>
      <c r="I58" s="18">
        <v>3</v>
      </c>
      <c r="J58" s="18" t="s">
        <v>256</v>
      </c>
      <c r="K58" s="58" t="s">
        <v>1423</v>
      </c>
      <c r="L58" s="58" t="s">
        <v>1425</v>
      </c>
      <c r="M58" s="75" t="s">
        <v>135</v>
      </c>
      <c r="N58" s="6">
        <v>0.25</v>
      </c>
      <c r="O58" s="22">
        <v>1</v>
      </c>
      <c r="P58" s="23" t="s">
        <v>257</v>
      </c>
      <c r="Q58" s="6">
        <v>0.5</v>
      </c>
      <c r="R58" s="63">
        <v>1</v>
      </c>
      <c r="S58" s="23" t="s">
        <v>257</v>
      </c>
      <c r="T58" s="6">
        <v>0.75</v>
      </c>
      <c r="U58" s="93">
        <f>1/3</f>
        <v>0.33333333333333331</v>
      </c>
      <c r="V58" s="23" t="s">
        <v>1878</v>
      </c>
      <c r="W58" s="6"/>
      <c r="X58" s="22"/>
      <c r="Y58" s="23"/>
      <c r="AA58" s="56" t="str">
        <f t="shared" si="2"/>
        <v>MEDIO</v>
      </c>
    </row>
    <row r="59" spans="3:27" ht="127.5" x14ac:dyDescent="0.25">
      <c r="C59" s="42" t="s">
        <v>12</v>
      </c>
      <c r="D59" s="9" t="s">
        <v>222</v>
      </c>
      <c r="E59" s="10" t="s">
        <v>258</v>
      </c>
      <c r="F59" s="10">
        <v>9</v>
      </c>
      <c r="G59" s="11" t="s">
        <v>259</v>
      </c>
      <c r="H59" s="10" t="s">
        <v>258</v>
      </c>
      <c r="I59" s="10">
        <v>5</v>
      </c>
      <c r="J59" s="10" t="s">
        <v>260</v>
      </c>
      <c r="K59" s="58">
        <v>42759</v>
      </c>
      <c r="L59" s="58">
        <v>43092</v>
      </c>
      <c r="M59" s="74" t="s">
        <v>135</v>
      </c>
      <c r="N59" s="14">
        <v>0.25</v>
      </c>
      <c r="O59" s="15">
        <v>1</v>
      </c>
      <c r="P59" s="16" t="s">
        <v>261</v>
      </c>
      <c r="Q59" s="6">
        <v>0.5</v>
      </c>
      <c r="R59" s="60">
        <v>1</v>
      </c>
      <c r="S59" s="16" t="s">
        <v>1683</v>
      </c>
      <c r="T59" s="6">
        <v>0.75</v>
      </c>
      <c r="U59" s="90">
        <v>1</v>
      </c>
      <c r="V59" s="16" t="s">
        <v>1879</v>
      </c>
      <c r="W59" s="14"/>
      <c r="X59" s="15"/>
      <c r="Y59" s="16"/>
      <c r="AA59" s="56" t="str">
        <f t="shared" si="2"/>
        <v>EJECUTADO</v>
      </c>
    </row>
    <row r="60" spans="3:27" ht="127.5" x14ac:dyDescent="0.25">
      <c r="C60" s="43" t="s">
        <v>12</v>
      </c>
      <c r="D60" s="17" t="s">
        <v>222</v>
      </c>
      <c r="E60" s="18" t="s">
        <v>262</v>
      </c>
      <c r="F60" s="17">
        <v>15</v>
      </c>
      <c r="G60" s="19" t="s">
        <v>263</v>
      </c>
      <c r="H60" s="20" t="s">
        <v>262</v>
      </c>
      <c r="I60" s="18">
        <v>5</v>
      </c>
      <c r="J60" s="18" t="s">
        <v>264</v>
      </c>
      <c r="K60" s="58">
        <v>42759</v>
      </c>
      <c r="L60" s="58">
        <v>43092</v>
      </c>
      <c r="M60" s="75" t="s">
        <v>135</v>
      </c>
      <c r="N60" s="6">
        <v>0.25</v>
      </c>
      <c r="O60" s="22">
        <v>0.26666666666666666</v>
      </c>
      <c r="P60" s="23" t="s">
        <v>265</v>
      </c>
      <c r="Q60" s="6">
        <v>0.5</v>
      </c>
      <c r="R60" s="63">
        <v>0.33</v>
      </c>
      <c r="S60" s="23" t="s">
        <v>1581</v>
      </c>
      <c r="T60" s="6">
        <v>0.75</v>
      </c>
      <c r="U60" s="93">
        <f>13/15</f>
        <v>0.8666666666666667</v>
      </c>
      <c r="V60" s="23" t="s">
        <v>1880</v>
      </c>
      <c r="W60" s="6"/>
      <c r="X60" s="22"/>
      <c r="Y60" s="23"/>
      <c r="AA60" s="56" t="str">
        <f t="shared" si="2"/>
        <v>ALTO</v>
      </c>
    </row>
    <row r="61" spans="3:27" ht="85.5" x14ac:dyDescent="0.25">
      <c r="C61" s="42" t="s">
        <v>12</v>
      </c>
      <c r="D61" s="9" t="s">
        <v>222</v>
      </c>
      <c r="E61" s="10" t="s">
        <v>266</v>
      </c>
      <c r="F61" s="10">
        <v>20</v>
      </c>
      <c r="G61" s="11" t="s">
        <v>267</v>
      </c>
      <c r="H61" s="12" t="s">
        <v>268</v>
      </c>
      <c r="I61" s="10">
        <v>20</v>
      </c>
      <c r="J61" s="10" t="s">
        <v>269</v>
      </c>
      <c r="K61" s="58">
        <v>42931</v>
      </c>
      <c r="L61" s="58">
        <v>43054</v>
      </c>
      <c r="M61" s="74" t="s">
        <v>270</v>
      </c>
      <c r="N61" s="14">
        <v>0.25</v>
      </c>
      <c r="O61" s="60">
        <v>0.2</v>
      </c>
      <c r="P61" s="16" t="s">
        <v>271</v>
      </c>
      <c r="Q61" s="6">
        <v>0.5</v>
      </c>
      <c r="R61" s="60">
        <v>0</v>
      </c>
      <c r="S61" s="16"/>
      <c r="T61" s="6">
        <v>0.75</v>
      </c>
      <c r="U61" s="90">
        <v>0.5</v>
      </c>
      <c r="V61" s="16" t="s">
        <v>1714</v>
      </c>
      <c r="W61" s="14"/>
      <c r="X61" s="15"/>
      <c r="Y61" s="16"/>
      <c r="AA61" s="56" t="str">
        <f t="shared" si="2"/>
        <v>MEDIO</v>
      </c>
    </row>
    <row r="62" spans="3:27" ht="85.5" x14ac:dyDescent="0.25">
      <c r="C62" s="43" t="s">
        <v>12</v>
      </c>
      <c r="D62" s="17" t="s">
        <v>222</v>
      </c>
      <c r="E62" s="18" t="s">
        <v>272</v>
      </c>
      <c r="F62" s="18">
        <v>40</v>
      </c>
      <c r="G62" s="19" t="s">
        <v>273</v>
      </c>
      <c r="H62" s="20" t="s">
        <v>274</v>
      </c>
      <c r="I62" s="18">
        <v>42</v>
      </c>
      <c r="J62" s="18" t="s">
        <v>273</v>
      </c>
      <c r="K62" s="58">
        <v>42759</v>
      </c>
      <c r="L62" s="58">
        <v>43092</v>
      </c>
      <c r="M62" s="75" t="s">
        <v>135</v>
      </c>
      <c r="N62" s="6">
        <v>0.25</v>
      </c>
      <c r="O62" s="22">
        <v>1</v>
      </c>
      <c r="P62" s="23" t="s">
        <v>275</v>
      </c>
      <c r="Q62" s="6">
        <v>0.5</v>
      </c>
      <c r="R62" s="63">
        <v>1</v>
      </c>
      <c r="S62" s="23" t="s">
        <v>275</v>
      </c>
      <c r="T62" s="6">
        <v>0.75</v>
      </c>
      <c r="U62" s="93">
        <v>1</v>
      </c>
      <c r="V62" s="23" t="s">
        <v>275</v>
      </c>
      <c r="W62" s="6"/>
      <c r="X62" s="22"/>
      <c r="Y62" s="23"/>
      <c r="AA62" s="56" t="str">
        <f t="shared" si="2"/>
        <v>EJECUTADO</v>
      </c>
    </row>
    <row r="63" spans="3:27" ht="140.25" x14ac:dyDescent="0.25">
      <c r="C63" s="42" t="s">
        <v>12</v>
      </c>
      <c r="D63" s="9" t="s">
        <v>222</v>
      </c>
      <c r="E63" s="10" t="s">
        <v>276</v>
      </c>
      <c r="F63" s="10">
        <v>35</v>
      </c>
      <c r="G63" s="11" t="s">
        <v>277</v>
      </c>
      <c r="H63" s="12" t="s">
        <v>278</v>
      </c>
      <c r="I63" s="10">
        <v>52</v>
      </c>
      <c r="J63" s="10" t="s">
        <v>279</v>
      </c>
      <c r="K63" s="58">
        <v>42759</v>
      </c>
      <c r="L63" s="58">
        <v>43092</v>
      </c>
      <c r="M63" s="74" t="s">
        <v>135</v>
      </c>
      <c r="N63" s="14">
        <v>0.25</v>
      </c>
      <c r="O63" s="15">
        <v>0.2857142857142857</v>
      </c>
      <c r="P63" s="16" t="s">
        <v>280</v>
      </c>
      <c r="Q63" s="6">
        <v>0.5</v>
      </c>
      <c r="R63" s="60">
        <v>0.48571428571428571</v>
      </c>
      <c r="S63" s="23" t="s">
        <v>1582</v>
      </c>
      <c r="T63" s="6">
        <v>0.75</v>
      </c>
      <c r="U63" s="90">
        <v>1</v>
      </c>
      <c r="V63" s="95" t="s">
        <v>1970</v>
      </c>
      <c r="W63" s="14"/>
      <c r="X63" s="15"/>
      <c r="Y63" s="16"/>
      <c r="AA63" s="56" t="str">
        <f t="shared" si="2"/>
        <v>EJECUTADO</v>
      </c>
    </row>
    <row r="64" spans="3:27" ht="85.5" x14ac:dyDescent="0.25">
      <c r="C64" s="43" t="s">
        <v>12</v>
      </c>
      <c r="D64" s="17" t="s">
        <v>222</v>
      </c>
      <c r="E64" s="18" t="s">
        <v>281</v>
      </c>
      <c r="F64" s="18">
        <v>12</v>
      </c>
      <c r="G64" s="19" t="s">
        <v>282</v>
      </c>
      <c r="H64" s="20" t="s">
        <v>283</v>
      </c>
      <c r="I64" s="18">
        <v>11</v>
      </c>
      <c r="J64" s="18" t="s">
        <v>284</v>
      </c>
      <c r="K64" s="58">
        <v>42759</v>
      </c>
      <c r="L64" s="58">
        <v>43092</v>
      </c>
      <c r="M64" s="75" t="s">
        <v>135</v>
      </c>
      <c r="N64" s="6">
        <v>0.25</v>
      </c>
      <c r="O64" s="22">
        <v>0</v>
      </c>
      <c r="P64" s="23" t="s">
        <v>285</v>
      </c>
      <c r="Q64" s="6">
        <v>0.5</v>
      </c>
      <c r="R64" s="63">
        <v>0.5</v>
      </c>
      <c r="S64" s="23" t="s">
        <v>1583</v>
      </c>
      <c r="T64" s="6">
        <v>0.75</v>
      </c>
      <c r="U64" s="93">
        <v>1</v>
      </c>
      <c r="V64" s="95" t="s">
        <v>1898</v>
      </c>
      <c r="W64" s="6"/>
      <c r="X64" s="22"/>
      <c r="Y64" s="23"/>
      <c r="AA64" s="56" t="str">
        <f t="shared" si="2"/>
        <v>EJECUTADO</v>
      </c>
    </row>
    <row r="65" spans="3:27" ht="85.5" x14ac:dyDescent="0.25">
      <c r="C65" s="42" t="s">
        <v>12</v>
      </c>
      <c r="D65" s="9" t="s">
        <v>222</v>
      </c>
      <c r="E65" s="10" t="s">
        <v>286</v>
      </c>
      <c r="F65" s="10">
        <v>60</v>
      </c>
      <c r="G65" s="11" t="s">
        <v>287</v>
      </c>
      <c r="H65" s="12" t="s">
        <v>288</v>
      </c>
      <c r="I65" s="10">
        <v>60</v>
      </c>
      <c r="J65" s="10" t="s">
        <v>289</v>
      </c>
      <c r="K65" s="58">
        <v>42759</v>
      </c>
      <c r="L65" s="58">
        <v>43092</v>
      </c>
      <c r="M65" s="74" t="s">
        <v>135</v>
      </c>
      <c r="N65" s="14">
        <v>0.25</v>
      </c>
      <c r="O65" s="15">
        <v>0.46666666666666667</v>
      </c>
      <c r="P65" s="16" t="s">
        <v>290</v>
      </c>
      <c r="Q65" s="6">
        <v>0.5</v>
      </c>
      <c r="R65" s="60">
        <v>0.46666666666666667</v>
      </c>
      <c r="S65" s="16" t="s">
        <v>290</v>
      </c>
      <c r="T65" s="6">
        <v>0.75</v>
      </c>
      <c r="U65" s="90">
        <f>28/60</f>
        <v>0.46666666666666667</v>
      </c>
      <c r="V65" s="16" t="s">
        <v>290</v>
      </c>
      <c r="W65" s="14"/>
      <c r="X65" s="15"/>
      <c r="Y65" s="16"/>
      <c r="AA65" s="56" t="str">
        <f t="shared" si="2"/>
        <v>MEDIO</v>
      </c>
    </row>
    <row r="66" spans="3:27" ht="99.75" x14ac:dyDescent="0.25">
      <c r="C66" s="43" t="s">
        <v>12</v>
      </c>
      <c r="D66" s="17" t="s">
        <v>222</v>
      </c>
      <c r="E66" s="18" t="s">
        <v>291</v>
      </c>
      <c r="F66" s="18">
        <v>60</v>
      </c>
      <c r="G66" s="19" t="s">
        <v>292</v>
      </c>
      <c r="H66" s="20" t="s">
        <v>293</v>
      </c>
      <c r="I66" s="18">
        <v>38</v>
      </c>
      <c r="J66" s="18" t="s">
        <v>294</v>
      </c>
      <c r="K66" s="58">
        <v>42759</v>
      </c>
      <c r="L66" s="58">
        <v>43092</v>
      </c>
      <c r="M66" s="75" t="s">
        <v>135</v>
      </c>
      <c r="N66" s="6">
        <v>0.25</v>
      </c>
      <c r="O66" s="22">
        <v>0.46666666666666667</v>
      </c>
      <c r="P66" s="23" t="s">
        <v>295</v>
      </c>
      <c r="Q66" s="6">
        <v>0.5</v>
      </c>
      <c r="R66" s="63">
        <f>+(28+8)/Tabla1[[#This Row],[METAS DEL PROCESO/DEPENDENCIA/FACULTAD]]</f>
        <v>0.94736842105263153</v>
      </c>
      <c r="S66" s="23" t="s">
        <v>1684</v>
      </c>
      <c r="T66" s="6">
        <v>0.75</v>
      </c>
      <c r="U66" s="93">
        <f>+(28+8)/60</f>
        <v>0.6</v>
      </c>
      <c r="V66" s="23" t="s">
        <v>1684</v>
      </c>
      <c r="W66" s="6"/>
      <c r="X66" s="22"/>
      <c r="Y66" s="23"/>
      <c r="AA66" s="56" t="str">
        <f t="shared" si="2"/>
        <v>MEDIO</v>
      </c>
    </row>
    <row r="67" spans="3:27" ht="85.5" x14ac:dyDescent="0.25">
      <c r="C67" s="42" t="s">
        <v>12</v>
      </c>
      <c r="D67" s="9" t="s">
        <v>222</v>
      </c>
      <c r="E67" s="10" t="s">
        <v>296</v>
      </c>
      <c r="F67" s="10">
        <v>600</v>
      </c>
      <c r="G67" s="11" t="s">
        <v>297</v>
      </c>
      <c r="H67" s="12" t="s">
        <v>298</v>
      </c>
      <c r="I67" s="10">
        <v>232</v>
      </c>
      <c r="J67" s="10" t="s">
        <v>299</v>
      </c>
      <c r="K67" s="58">
        <v>42759</v>
      </c>
      <c r="L67" s="58">
        <v>43092</v>
      </c>
      <c r="M67" s="74" t="s">
        <v>135</v>
      </c>
      <c r="N67" s="14">
        <v>0.25</v>
      </c>
      <c r="O67" s="15">
        <v>1</v>
      </c>
      <c r="P67" s="16" t="s">
        <v>300</v>
      </c>
      <c r="Q67" s="6">
        <v>0.5</v>
      </c>
      <c r="R67" s="63">
        <v>1</v>
      </c>
      <c r="S67" s="23" t="s">
        <v>300</v>
      </c>
      <c r="T67" s="6">
        <v>0.75</v>
      </c>
      <c r="U67" s="90">
        <v>1</v>
      </c>
      <c r="V67" s="23" t="s">
        <v>300</v>
      </c>
      <c r="W67" s="14"/>
      <c r="X67" s="15"/>
      <c r="Y67" s="16"/>
      <c r="AA67" s="56" t="str">
        <f t="shared" si="2"/>
        <v>EJECUTADO</v>
      </c>
    </row>
    <row r="68" spans="3:27" ht="344.25" x14ac:dyDescent="0.25">
      <c r="C68" s="43" t="s">
        <v>12</v>
      </c>
      <c r="D68" s="17" t="s">
        <v>222</v>
      </c>
      <c r="E68" s="18" t="s">
        <v>301</v>
      </c>
      <c r="F68" s="18">
        <v>7</v>
      </c>
      <c r="G68" s="19" t="s">
        <v>302</v>
      </c>
      <c r="H68" s="20" t="s">
        <v>301</v>
      </c>
      <c r="I68" s="18">
        <v>13</v>
      </c>
      <c r="J68" s="18" t="s">
        <v>302</v>
      </c>
      <c r="K68" s="58">
        <v>42759</v>
      </c>
      <c r="L68" s="58">
        <v>43092</v>
      </c>
      <c r="M68" s="75" t="s">
        <v>135</v>
      </c>
      <c r="N68" s="6">
        <v>0.25</v>
      </c>
      <c r="O68" s="22">
        <v>0.53846153846153844</v>
      </c>
      <c r="P68" s="23" t="s">
        <v>303</v>
      </c>
      <c r="Q68" s="6">
        <v>0.5</v>
      </c>
      <c r="R68" s="63">
        <f>9/Tabla1[[#This Row],[METAS DEL PROCESO/DEPENDENCIA/FACULTAD]]</f>
        <v>0.69230769230769229</v>
      </c>
      <c r="S68" s="23" t="s">
        <v>1685</v>
      </c>
      <c r="T68" s="6">
        <v>0.75</v>
      </c>
      <c r="U68" s="93">
        <v>1</v>
      </c>
      <c r="V68" s="99" t="s">
        <v>1900</v>
      </c>
      <c r="W68" s="6"/>
      <c r="X68" s="22"/>
      <c r="Y68" s="23"/>
      <c r="AA68" s="56" t="str">
        <f t="shared" si="2"/>
        <v>EJECUTADO</v>
      </c>
    </row>
    <row r="69" spans="3:27" ht="85.5" x14ac:dyDescent="0.25">
      <c r="C69" s="42" t="s">
        <v>12</v>
      </c>
      <c r="D69" s="9" t="s">
        <v>222</v>
      </c>
      <c r="E69" s="10" t="s">
        <v>304</v>
      </c>
      <c r="F69" s="10">
        <v>125</v>
      </c>
      <c r="G69" s="11" t="s">
        <v>305</v>
      </c>
      <c r="H69" s="12" t="s">
        <v>304</v>
      </c>
      <c r="I69" s="10">
        <v>50</v>
      </c>
      <c r="J69" s="10" t="s">
        <v>305</v>
      </c>
      <c r="K69" s="58">
        <v>42736</v>
      </c>
      <c r="L69" s="58">
        <v>43070</v>
      </c>
      <c r="M69" s="74" t="s">
        <v>1633</v>
      </c>
      <c r="N69" s="14">
        <v>0.25</v>
      </c>
      <c r="O69" s="15">
        <v>0.9</v>
      </c>
      <c r="P69" s="16" t="s">
        <v>306</v>
      </c>
      <c r="Q69" s="6">
        <v>0.5</v>
      </c>
      <c r="R69" s="63">
        <v>0.9</v>
      </c>
      <c r="S69" s="23" t="s">
        <v>306</v>
      </c>
      <c r="T69" s="6">
        <v>0.75</v>
      </c>
      <c r="U69" s="93">
        <v>0.9</v>
      </c>
      <c r="V69" s="23" t="s">
        <v>306</v>
      </c>
      <c r="W69" s="14"/>
      <c r="X69" s="15"/>
      <c r="Y69" s="16"/>
      <c r="AA69" s="56" t="str">
        <f t="shared" si="2"/>
        <v>ALTO</v>
      </c>
    </row>
    <row r="70" spans="3:27" ht="142.5" x14ac:dyDescent="0.25">
      <c r="C70" s="43" t="s">
        <v>12</v>
      </c>
      <c r="D70" s="17" t="s">
        <v>307</v>
      </c>
      <c r="E70" s="18" t="s">
        <v>308</v>
      </c>
      <c r="F70" s="18">
        <v>2</v>
      </c>
      <c r="G70" s="19" t="s">
        <v>309</v>
      </c>
      <c r="H70" s="20" t="s">
        <v>310</v>
      </c>
      <c r="I70" s="18">
        <v>3</v>
      </c>
      <c r="J70" s="18" t="s">
        <v>311</v>
      </c>
      <c r="K70" s="58">
        <v>42751</v>
      </c>
      <c r="L70" s="58">
        <v>43092</v>
      </c>
      <c r="M70" s="75" t="s">
        <v>312</v>
      </c>
      <c r="N70" s="6">
        <v>0.25</v>
      </c>
      <c r="O70" s="22">
        <v>1</v>
      </c>
      <c r="P70" s="23" t="s">
        <v>313</v>
      </c>
      <c r="Q70" s="6">
        <v>0.5</v>
      </c>
      <c r="R70" s="63">
        <v>1</v>
      </c>
      <c r="S70" s="23" t="s">
        <v>1569</v>
      </c>
      <c r="T70" s="6">
        <v>0.75</v>
      </c>
      <c r="U70" s="93">
        <v>1</v>
      </c>
      <c r="V70" s="99" t="s">
        <v>1884</v>
      </c>
      <c r="W70" s="6"/>
      <c r="X70" s="22"/>
      <c r="Y70" s="23"/>
      <c r="AA70" s="56" t="str">
        <f t="shared" ref="AA70:AA133" si="3">+IF(U70&lt;0.33,"BAJO",IF(U70&lt;0.66,"MEDIO",IF(U70&lt;0.99,"ALTO","EJECUTADO")))</f>
        <v>EJECUTADO</v>
      </c>
    </row>
    <row r="71" spans="3:27" ht="85.5" x14ac:dyDescent="0.25">
      <c r="C71" s="42" t="s">
        <v>12</v>
      </c>
      <c r="D71" s="9" t="s">
        <v>307</v>
      </c>
      <c r="E71" s="10" t="s">
        <v>314</v>
      </c>
      <c r="F71" s="10">
        <v>320</v>
      </c>
      <c r="G71" s="11" t="s">
        <v>315</v>
      </c>
      <c r="H71" s="12" t="s">
        <v>314</v>
      </c>
      <c r="I71" s="10">
        <v>350</v>
      </c>
      <c r="J71" s="10" t="s">
        <v>316</v>
      </c>
      <c r="K71" s="58">
        <v>42755</v>
      </c>
      <c r="L71" s="58">
        <v>43091</v>
      </c>
      <c r="M71" s="74" t="s">
        <v>765</v>
      </c>
      <c r="N71" s="14">
        <v>0.25</v>
      </c>
      <c r="O71" s="15">
        <v>0.29428571428571426</v>
      </c>
      <c r="P71" s="16" t="s">
        <v>317</v>
      </c>
      <c r="Q71" s="6">
        <v>0.5</v>
      </c>
      <c r="R71" s="60">
        <f>212/Tabla1[[#This Row],[METAS DEL PROCESO/DEPENDENCIA/FACULTAD]]</f>
        <v>0.60571428571428576</v>
      </c>
      <c r="S71" s="16" t="s">
        <v>1433</v>
      </c>
      <c r="T71" s="6">
        <v>0.75</v>
      </c>
      <c r="U71" s="90">
        <v>1</v>
      </c>
      <c r="V71" s="16" t="s">
        <v>1716</v>
      </c>
      <c r="W71" s="14"/>
      <c r="X71" s="15"/>
      <c r="Y71" s="16"/>
      <c r="AA71" s="56" t="str">
        <f t="shared" si="3"/>
        <v>EJECUTADO</v>
      </c>
    </row>
    <row r="72" spans="3:27" ht="85.5" hidden="1" x14ac:dyDescent="0.25">
      <c r="C72" s="43" t="s">
        <v>12</v>
      </c>
      <c r="D72" s="17" t="s">
        <v>307</v>
      </c>
      <c r="E72" s="18" t="s">
        <v>318</v>
      </c>
      <c r="F72" s="18">
        <v>0</v>
      </c>
      <c r="G72" s="19" t="s">
        <v>319</v>
      </c>
      <c r="H72" s="27" t="s">
        <v>134</v>
      </c>
      <c r="I72" s="18"/>
      <c r="J72" s="18"/>
      <c r="K72" s="58"/>
      <c r="L72" s="58"/>
      <c r="M72" s="75" t="s">
        <v>765</v>
      </c>
      <c r="N72" s="6">
        <v>0.25</v>
      </c>
      <c r="O72" s="22"/>
      <c r="P72" s="23"/>
      <c r="Q72" s="6">
        <v>0.5</v>
      </c>
      <c r="R72" s="63"/>
      <c r="S72" s="23"/>
      <c r="T72" s="6">
        <v>0.75</v>
      </c>
      <c r="U72" s="93"/>
      <c r="V72" s="23"/>
      <c r="W72" s="6"/>
      <c r="X72" s="22"/>
      <c r="Y72" s="23"/>
    </row>
    <row r="73" spans="3:27" ht="85.5" hidden="1" x14ac:dyDescent="0.25">
      <c r="C73" s="42" t="s">
        <v>12</v>
      </c>
      <c r="D73" s="9" t="s">
        <v>307</v>
      </c>
      <c r="E73" s="10" t="s">
        <v>320</v>
      </c>
      <c r="F73" s="10">
        <v>0</v>
      </c>
      <c r="G73" s="11" t="s">
        <v>321</v>
      </c>
      <c r="H73" s="27" t="s">
        <v>134</v>
      </c>
      <c r="I73" s="10"/>
      <c r="J73" s="10"/>
      <c r="K73" s="58"/>
      <c r="L73" s="58"/>
      <c r="M73" s="74" t="s">
        <v>765</v>
      </c>
      <c r="N73" s="14">
        <v>0.25</v>
      </c>
      <c r="O73" s="15"/>
      <c r="P73" s="16"/>
      <c r="Q73" s="6">
        <v>0.5</v>
      </c>
      <c r="R73" s="60"/>
      <c r="S73" s="16"/>
      <c r="T73" s="6">
        <v>0.75</v>
      </c>
      <c r="U73" s="90"/>
      <c r="V73" s="16"/>
      <c r="W73" s="14"/>
      <c r="X73" s="15"/>
      <c r="Y73" s="16"/>
    </row>
    <row r="74" spans="3:27" ht="89.25" x14ac:dyDescent="0.25">
      <c r="C74" s="43" t="s">
        <v>12</v>
      </c>
      <c r="D74" s="17" t="s">
        <v>307</v>
      </c>
      <c r="E74" s="18" t="s">
        <v>322</v>
      </c>
      <c r="F74" s="18">
        <v>1</v>
      </c>
      <c r="G74" s="19" t="s">
        <v>323</v>
      </c>
      <c r="H74" s="20" t="s">
        <v>324</v>
      </c>
      <c r="I74" s="18">
        <v>1</v>
      </c>
      <c r="J74" s="18" t="s">
        <v>325</v>
      </c>
      <c r="K74" s="58">
        <v>42751</v>
      </c>
      <c r="L74" s="58">
        <v>43092</v>
      </c>
      <c r="M74" s="75" t="s">
        <v>326</v>
      </c>
      <c r="N74" s="6">
        <v>0.25</v>
      </c>
      <c r="O74" s="22">
        <v>0</v>
      </c>
      <c r="P74" s="23" t="s">
        <v>327</v>
      </c>
      <c r="Q74" s="6">
        <v>0.5</v>
      </c>
      <c r="R74" s="63">
        <v>0</v>
      </c>
      <c r="S74" s="23" t="s">
        <v>327</v>
      </c>
      <c r="T74" s="6">
        <v>0.75</v>
      </c>
      <c r="U74" s="93">
        <v>0.5</v>
      </c>
      <c r="V74" s="99" t="s">
        <v>1885</v>
      </c>
      <c r="W74" s="6"/>
      <c r="X74" s="22"/>
      <c r="Y74" s="23"/>
      <c r="AA74" s="56" t="str">
        <f t="shared" si="3"/>
        <v>MEDIO</v>
      </c>
    </row>
    <row r="75" spans="3:27" ht="85.5" x14ac:dyDescent="0.25">
      <c r="C75" s="42" t="s">
        <v>12</v>
      </c>
      <c r="D75" s="9" t="s">
        <v>307</v>
      </c>
      <c r="E75" s="10" t="s">
        <v>328</v>
      </c>
      <c r="F75" s="10">
        <v>1</v>
      </c>
      <c r="G75" s="11" t="s">
        <v>329</v>
      </c>
      <c r="H75" s="12" t="s">
        <v>328</v>
      </c>
      <c r="I75" s="10">
        <v>1</v>
      </c>
      <c r="J75" s="10" t="s">
        <v>330</v>
      </c>
      <c r="K75" s="58">
        <v>42751</v>
      </c>
      <c r="L75" s="58">
        <v>43092</v>
      </c>
      <c r="M75" s="74" t="s">
        <v>326</v>
      </c>
      <c r="N75" s="14">
        <v>0.25</v>
      </c>
      <c r="O75" s="15">
        <v>0</v>
      </c>
      <c r="P75" s="16" t="s">
        <v>331</v>
      </c>
      <c r="Q75" s="6">
        <v>0.5</v>
      </c>
      <c r="R75" s="63">
        <f>1/7</f>
        <v>0.14285714285714285</v>
      </c>
      <c r="S75" s="23" t="s">
        <v>1570</v>
      </c>
      <c r="T75" s="6">
        <v>0.75</v>
      </c>
      <c r="U75" s="90">
        <v>1</v>
      </c>
      <c r="V75" s="99" t="s">
        <v>1886</v>
      </c>
      <c r="W75" s="14"/>
      <c r="X75" s="15"/>
      <c r="Y75" s="16"/>
      <c r="AA75" s="56" t="str">
        <f t="shared" si="3"/>
        <v>EJECUTADO</v>
      </c>
    </row>
    <row r="76" spans="3:27" ht="85.5" x14ac:dyDescent="0.25">
      <c r="C76" s="43" t="s">
        <v>12</v>
      </c>
      <c r="D76" s="17" t="s">
        <v>307</v>
      </c>
      <c r="E76" s="18" t="s">
        <v>332</v>
      </c>
      <c r="F76" s="18">
        <v>7</v>
      </c>
      <c r="G76" s="19" t="s">
        <v>333</v>
      </c>
      <c r="H76" s="20" t="s">
        <v>334</v>
      </c>
      <c r="I76" s="18">
        <v>8</v>
      </c>
      <c r="J76" s="18" t="s">
        <v>333</v>
      </c>
      <c r="K76" s="58">
        <v>42751</v>
      </c>
      <c r="L76" s="58">
        <v>43092</v>
      </c>
      <c r="M76" s="75" t="s">
        <v>326</v>
      </c>
      <c r="N76" s="6">
        <v>0.25</v>
      </c>
      <c r="O76" s="22">
        <v>0.625</v>
      </c>
      <c r="P76" s="23" t="s">
        <v>335</v>
      </c>
      <c r="Q76" s="6">
        <v>0.5</v>
      </c>
      <c r="R76" s="63">
        <v>1</v>
      </c>
      <c r="S76" s="23" t="s">
        <v>1571</v>
      </c>
      <c r="T76" s="6">
        <v>0.75</v>
      </c>
      <c r="U76" s="93">
        <v>1</v>
      </c>
      <c r="V76" s="99" t="s">
        <v>1887</v>
      </c>
      <c r="W76" s="6"/>
      <c r="X76" s="22"/>
      <c r="Y76" s="23"/>
      <c r="AA76" s="56" t="str">
        <f t="shared" si="3"/>
        <v>EJECUTADO</v>
      </c>
    </row>
    <row r="77" spans="3:27" ht="140.25" x14ac:dyDescent="0.25">
      <c r="C77" s="42" t="s">
        <v>12</v>
      </c>
      <c r="D77" s="9" t="s">
        <v>307</v>
      </c>
      <c r="E77" s="10" t="s">
        <v>336</v>
      </c>
      <c r="F77" s="10">
        <v>6</v>
      </c>
      <c r="G77" s="11" t="s">
        <v>337</v>
      </c>
      <c r="H77" s="12" t="s">
        <v>338</v>
      </c>
      <c r="I77" s="10">
        <v>48</v>
      </c>
      <c r="J77" s="10" t="s">
        <v>337</v>
      </c>
      <c r="K77" s="58">
        <v>42751</v>
      </c>
      <c r="L77" s="58">
        <v>43092</v>
      </c>
      <c r="M77" s="74" t="s">
        <v>339</v>
      </c>
      <c r="N77" s="14">
        <v>0.25</v>
      </c>
      <c r="O77" s="15">
        <v>1</v>
      </c>
      <c r="P77" s="16" t="s">
        <v>340</v>
      </c>
      <c r="Q77" s="6">
        <v>0.5</v>
      </c>
      <c r="R77" s="60">
        <v>1</v>
      </c>
      <c r="S77" s="16" t="s">
        <v>1572</v>
      </c>
      <c r="T77" s="6">
        <v>0.75</v>
      </c>
      <c r="U77" s="90">
        <v>1</v>
      </c>
      <c r="V77" s="99" t="s">
        <v>1963</v>
      </c>
      <c r="W77" s="14"/>
      <c r="X77" s="15"/>
      <c r="Y77" s="16"/>
      <c r="AA77" s="56" t="str">
        <f t="shared" si="3"/>
        <v>EJECUTADO</v>
      </c>
    </row>
    <row r="78" spans="3:27" ht="114" x14ac:dyDescent="0.25">
      <c r="C78" s="43" t="s">
        <v>12</v>
      </c>
      <c r="D78" s="17" t="s">
        <v>307</v>
      </c>
      <c r="E78" s="18" t="s">
        <v>341</v>
      </c>
      <c r="F78" s="18">
        <v>0</v>
      </c>
      <c r="G78" s="19" t="s">
        <v>342</v>
      </c>
      <c r="H78" s="20" t="s">
        <v>341</v>
      </c>
      <c r="I78" s="18">
        <v>1</v>
      </c>
      <c r="J78" s="18" t="s">
        <v>342</v>
      </c>
      <c r="K78" s="58">
        <v>42751</v>
      </c>
      <c r="L78" s="58">
        <v>43092</v>
      </c>
      <c r="M78" s="75" t="s">
        <v>343</v>
      </c>
      <c r="N78" s="6">
        <v>0.25</v>
      </c>
      <c r="O78" s="22">
        <v>0</v>
      </c>
      <c r="P78" s="23" t="s">
        <v>344</v>
      </c>
      <c r="Q78" s="6">
        <v>0.5</v>
      </c>
      <c r="R78" s="63">
        <v>0</v>
      </c>
      <c r="S78" s="84" t="s">
        <v>1700</v>
      </c>
      <c r="T78" s="6">
        <v>0.75</v>
      </c>
      <c r="U78" s="93">
        <v>0</v>
      </c>
      <c r="V78" s="84" t="s">
        <v>1700</v>
      </c>
      <c r="W78" s="6"/>
      <c r="X78" s="22"/>
      <c r="Y78" s="23"/>
      <c r="AA78" s="56" t="str">
        <f t="shared" si="3"/>
        <v>BAJO</v>
      </c>
    </row>
    <row r="79" spans="3:27" ht="85.5" x14ac:dyDescent="0.25">
      <c r="C79" s="42" t="s">
        <v>12</v>
      </c>
      <c r="D79" s="9" t="s">
        <v>307</v>
      </c>
      <c r="E79" s="10" t="s">
        <v>345</v>
      </c>
      <c r="F79" s="10">
        <v>20</v>
      </c>
      <c r="G79" s="11" t="s">
        <v>346</v>
      </c>
      <c r="H79" s="12" t="s">
        <v>345</v>
      </c>
      <c r="I79" s="10">
        <v>20</v>
      </c>
      <c r="J79" s="10" t="s">
        <v>346</v>
      </c>
      <c r="K79" s="58">
        <v>42751</v>
      </c>
      <c r="L79" s="58">
        <v>43092</v>
      </c>
      <c r="M79" s="74" t="s">
        <v>326</v>
      </c>
      <c r="N79" s="14">
        <v>0.25</v>
      </c>
      <c r="O79" s="15">
        <v>0.1</v>
      </c>
      <c r="P79" s="16" t="s">
        <v>347</v>
      </c>
      <c r="Q79" s="6">
        <v>0.5</v>
      </c>
      <c r="R79" s="60">
        <v>0.3</v>
      </c>
      <c r="S79" s="16" t="s">
        <v>1573</v>
      </c>
      <c r="T79" s="6">
        <v>0.75</v>
      </c>
      <c r="U79" s="90">
        <v>1</v>
      </c>
      <c r="V79" s="99" t="s">
        <v>1888</v>
      </c>
      <c r="W79" s="14"/>
      <c r="X79" s="15"/>
      <c r="Y79" s="16"/>
      <c r="AA79" s="56" t="str">
        <f t="shared" si="3"/>
        <v>EJECUTADO</v>
      </c>
    </row>
    <row r="80" spans="3:27" ht="85.5" x14ac:dyDescent="0.25">
      <c r="C80" s="43" t="s">
        <v>12</v>
      </c>
      <c r="D80" s="17" t="s">
        <v>307</v>
      </c>
      <c r="E80" s="18" t="s">
        <v>348</v>
      </c>
      <c r="F80" s="18">
        <v>20</v>
      </c>
      <c r="G80" s="19" t="s">
        <v>349</v>
      </c>
      <c r="H80" s="20" t="s">
        <v>348</v>
      </c>
      <c r="I80" s="18">
        <v>5</v>
      </c>
      <c r="J80" s="18" t="s">
        <v>350</v>
      </c>
      <c r="K80" s="58">
        <v>42751</v>
      </c>
      <c r="L80" s="58">
        <v>43092</v>
      </c>
      <c r="M80" s="75" t="s">
        <v>326</v>
      </c>
      <c r="N80" s="6">
        <v>0.25</v>
      </c>
      <c r="O80" s="22">
        <v>1</v>
      </c>
      <c r="P80" s="23" t="s">
        <v>351</v>
      </c>
      <c r="Q80" s="6">
        <v>0.5</v>
      </c>
      <c r="R80" s="63">
        <v>1</v>
      </c>
      <c r="S80" s="23" t="s">
        <v>1574</v>
      </c>
      <c r="T80" s="6">
        <v>0.75</v>
      </c>
      <c r="U80" s="93">
        <v>1</v>
      </c>
      <c r="V80" s="99" t="s">
        <v>1889</v>
      </c>
      <c r="W80" s="6"/>
      <c r="X80" s="22"/>
      <c r="Y80" s="23"/>
      <c r="AA80" s="56" t="str">
        <f t="shared" si="3"/>
        <v>EJECUTADO</v>
      </c>
    </row>
    <row r="81" spans="3:27" ht="85.5" x14ac:dyDescent="0.25">
      <c r="C81" s="42" t="s">
        <v>12</v>
      </c>
      <c r="D81" s="9" t="s">
        <v>307</v>
      </c>
      <c r="E81" s="10" t="s">
        <v>352</v>
      </c>
      <c r="F81" s="10">
        <v>35</v>
      </c>
      <c r="G81" s="11" t="s">
        <v>353</v>
      </c>
      <c r="H81" s="12" t="s">
        <v>354</v>
      </c>
      <c r="I81" s="10">
        <v>1</v>
      </c>
      <c r="J81" s="10" t="s">
        <v>353</v>
      </c>
      <c r="K81" s="58">
        <v>42751</v>
      </c>
      <c r="L81" s="58">
        <v>43092</v>
      </c>
      <c r="M81" s="74" t="s">
        <v>326</v>
      </c>
      <c r="N81" s="14">
        <v>0.25</v>
      </c>
      <c r="O81" s="15">
        <v>0</v>
      </c>
      <c r="P81" s="16" t="s">
        <v>355</v>
      </c>
      <c r="Q81" s="6">
        <v>0.5</v>
      </c>
      <c r="R81" s="60">
        <v>0</v>
      </c>
      <c r="S81" s="16" t="s">
        <v>355</v>
      </c>
      <c r="T81" s="6">
        <v>0.75</v>
      </c>
      <c r="U81" s="90">
        <v>1</v>
      </c>
      <c r="V81" s="99" t="s">
        <v>1984</v>
      </c>
      <c r="W81" s="14"/>
      <c r="X81" s="15"/>
      <c r="Y81" s="16"/>
      <c r="AA81" s="56" t="str">
        <f t="shared" si="3"/>
        <v>EJECUTADO</v>
      </c>
    </row>
    <row r="82" spans="3:27" ht="85.5" x14ac:dyDescent="0.25">
      <c r="C82" s="43" t="s">
        <v>12</v>
      </c>
      <c r="D82" s="17" t="s">
        <v>307</v>
      </c>
      <c r="E82" s="18" t="s">
        <v>356</v>
      </c>
      <c r="F82" s="18">
        <v>1</v>
      </c>
      <c r="G82" s="19" t="s">
        <v>357</v>
      </c>
      <c r="H82" s="20" t="s">
        <v>358</v>
      </c>
      <c r="I82" s="18">
        <v>3</v>
      </c>
      <c r="J82" s="18" t="s">
        <v>359</v>
      </c>
      <c r="K82" s="58">
        <v>42751</v>
      </c>
      <c r="L82" s="58">
        <v>43092</v>
      </c>
      <c r="M82" s="75" t="s">
        <v>326</v>
      </c>
      <c r="N82" s="6">
        <v>0.25</v>
      </c>
      <c r="O82" s="22">
        <v>0.25</v>
      </c>
      <c r="P82" s="23" t="s">
        <v>360</v>
      </c>
      <c r="Q82" s="6">
        <v>0.5</v>
      </c>
      <c r="R82" s="63">
        <v>0.5</v>
      </c>
      <c r="S82" s="23" t="s">
        <v>1575</v>
      </c>
      <c r="T82" s="6">
        <v>0.75</v>
      </c>
      <c r="U82" s="93">
        <v>0.75</v>
      </c>
      <c r="V82" s="95" t="s">
        <v>1575</v>
      </c>
      <c r="W82" s="6"/>
      <c r="X82" s="22"/>
      <c r="Y82" s="23"/>
      <c r="AA82" s="56" t="str">
        <f t="shared" si="3"/>
        <v>ALTO</v>
      </c>
    </row>
    <row r="83" spans="3:27" ht="89.25" x14ac:dyDescent="0.25">
      <c r="C83" s="42" t="s">
        <v>12</v>
      </c>
      <c r="D83" s="9" t="s">
        <v>307</v>
      </c>
      <c r="E83" s="10" t="s">
        <v>361</v>
      </c>
      <c r="F83" s="10">
        <v>1</v>
      </c>
      <c r="G83" s="11" t="s">
        <v>362</v>
      </c>
      <c r="H83" s="12" t="s">
        <v>363</v>
      </c>
      <c r="I83" s="10">
        <v>1</v>
      </c>
      <c r="J83" s="10" t="s">
        <v>362</v>
      </c>
      <c r="K83" s="58">
        <v>42751</v>
      </c>
      <c r="L83" s="58">
        <v>43092</v>
      </c>
      <c r="M83" s="74" t="s">
        <v>326</v>
      </c>
      <c r="N83" s="14">
        <v>0.25</v>
      </c>
      <c r="O83" s="15">
        <v>0</v>
      </c>
      <c r="P83" s="16"/>
      <c r="Q83" s="6">
        <v>0.5</v>
      </c>
      <c r="R83" s="60">
        <v>0</v>
      </c>
      <c r="S83" s="16"/>
      <c r="T83" s="6">
        <v>0.75</v>
      </c>
      <c r="U83" s="93">
        <v>0.5</v>
      </c>
      <c r="V83" s="99" t="s">
        <v>1885</v>
      </c>
      <c r="W83" s="14"/>
      <c r="X83" s="15"/>
      <c r="Y83" s="16"/>
      <c r="AA83" s="56" t="str">
        <f t="shared" si="3"/>
        <v>MEDIO</v>
      </c>
    </row>
    <row r="84" spans="3:27" ht="85.5" x14ac:dyDescent="0.25">
      <c r="C84" s="43" t="s">
        <v>12</v>
      </c>
      <c r="D84" s="17" t="s">
        <v>307</v>
      </c>
      <c r="E84" s="18" t="s">
        <v>364</v>
      </c>
      <c r="F84" s="18">
        <v>12</v>
      </c>
      <c r="G84" s="19" t="s">
        <v>365</v>
      </c>
      <c r="H84" s="20" t="s">
        <v>366</v>
      </c>
      <c r="I84" s="18">
        <v>10</v>
      </c>
      <c r="J84" s="18" t="s">
        <v>367</v>
      </c>
      <c r="K84" s="58">
        <v>42751</v>
      </c>
      <c r="L84" s="58">
        <v>43092</v>
      </c>
      <c r="M84" s="75" t="s">
        <v>368</v>
      </c>
      <c r="N84" s="6">
        <v>0.25</v>
      </c>
      <c r="O84" s="22">
        <v>0.5</v>
      </c>
      <c r="P84" s="23" t="s">
        <v>369</v>
      </c>
      <c r="Q84" s="6">
        <v>0.5</v>
      </c>
      <c r="R84" s="63">
        <v>0.58333333333333337</v>
      </c>
      <c r="S84" s="23" t="s">
        <v>1576</v>
      </c>
      <c r="T84" s="6">
        <v>0.75</v>
      </c>
      <c r="U84" s="93">
        <f>7/Tabla1[[#This Row],[META
INSTITUCIONAL]]</f>
        <v>0.58333333333333337</v>
      </c>
      <c r="V84" s="95" t="s">
        <v>1962</v>
      </c>
      <c r="W84" s="6"/>
      <c r="X84" s="22"/>
      <c r="Y84" s="23"/>
      <c r="AA84" s="56" t="str">
        <f t="shared" si="3"/>
        <v>MEDIO</v>
      </c>
    </row>
    <row r="85" spans="3:27" ht="85.5" x14ac:dyDescent="0.25">
      <c r="C85" s="42" t="s">
        <v>12</v>
      </c>
      <c r="D85" s="9" t="s">
        <v>307</v>
      </c>
      <c r="E85" s="10" t="s">
        <v>370</v>
      </c>
      <c r="F85" s="10">
        <v>1</v>
      </c>
      <c r="G85" s="29" t="s">
        <v>371</v>
      </c>
      <c r="H85" s="15" t="s">
        <v>372</v>
      </c>
      <c r="I85" s="15">
        <v>1</v>
      </c>
      <c r="J85" s="15" t="s">
        <v>373</v>
      </c>
      <c r="K85" s="58">
        <v>42389</v>
      </c>
      <c r="L85" s="58">
        <v>42551</v>
      </c>
      <c r="M85" s="74" t="s">
        <v>27</v>
      </c>
      <c r="N85" s="14">
        <v>0.25</v>
      </c>
      <c r="O85" s="15">
        <v>1</v>
      </c>
      <c r="P85" s="16" t="s">
        <v>374</v>
      </c>
      <c r="Q85" s="6">
        <v>0.5</v>
      </c>
      <c r="R85" s="60">
        <v>1</v>
      </c>
      <c r="S85" s="16" t="s">
        <v>374</v>
      </c>
      <c r="T85" s="6">
        <v>0.75</v>
      </c>
      <c r="U85" s="90">
        <v>1</v>
      </c>
      <c r="V85" s="94" t="s">
        <v>374</v>
      </c>
      <c r="W85" s="14"/>
      <c r="X85" s="15"/>
      <c r="Y85" s="16"/>
      <c r="AA85" s="56" t="str">
        <f t="shared" si="3"/>
        <v>EJECUTADO</v>
      </c>
    </row>
    <row r="86" spans="3:27" ht="85.5" x14ac:dyDescent="0.25">
      <c r="C86" s="43" t="s">
        <v>12</v>
      </c>
      <c r="D86" s="17" t="s">
        <v>375</v>
      </c>
      <c r="E86" s="18" t="s">
        <v>376</v>
      </c>
      <c r="F86" s="18">
        <v>1</v>
      </c>
      <c r="G86" s="19" t="s">
        <v>377</v>
      </c>
      <c r="H86" s="20" t="s">
        <v>378</v>
      </c>
      <c r="I86" s="18">
        <v>1</v>
      </c>
      <c r="J86" s="18" t="s">
        <v>379</v>
      </c>
      <c r="K86" s="58">
        <v>42751</v>
      </c>
      <c r="L86" s="58">
        <v>43092</v>
      </c>
      <c r="M86" s="75" t="s">
        <v>380</v>
      </c>
      <c r="N86" s="6">
        <v>0.25</v>
      </c>
      <c r="O86" s="22">
        <v>0.25</v>
      </c>
      <c r="P86" s="23" t="s">
        <v>381</v>
      </c>
      <c r="Q86" s="6">
        <v>0.5</v>
      </c>
      <c r="R86" s="63">
        <v>1</v>
      </c>
      <c r="S86" s="23" t="s">
        <v>1473</v>
      </c>
      <c r="T86" s="6">
        <v>0.75</v>
      </c>
      <c r="U86" s="93">
        <v>1</v>
      </c>
      <c r="V86" s="56" t="s">
        <v>1793</v>
      </c>
      <c r="W86" s="6"/>
      <c r="X86" s="22"/>
      <c r="Y86" s="23"/>
      <c r="AA86" s="56" t="str">
        <f t="shared" si="3"/>
        <v>EJECUTADO</v>
      </c>
    </row>
    <row r="87" spans="3:27" ht="85.5" x14ac:dyDescent="0.25">
      <c r="C87" s="42" t="s">
        <v>12</v>
      </c>
      <c r="D87" s="9" t="s">
        <v>375</v>
      </c>
      <c r="E87" s="10" t="s">
        <v>382</v>
      </c>
      <c r="F87" s="10">
        <v>20000</v>
      </c>
      <c r="G87" s="11" t="s">
        <v>383</v>
      </c>
      <c r="H87" s="12" t="s">
        <v>384</v>
      </c>
      <c r="I87" s="10" t="s">
        <v>385</v>
      </c>
      <c r="J87" s="10" t="s">
        <v>386</v>
      </c>
      <c r="K87" s="58">
        <v>42767</v>
      </c>
      <c r="L87" s="58">
        <v>43070</v>
      </c>
      <c r="M87" s="74" t="s">
        <v>145</v>
      </c>
      <c r="N87" s="14">
        <v>0.25</v>
      </c>
      <c r="O87" s="15">
        <v>0.25</v>
      </c>
      <c r="P87" s="16" t="s">
        <v>387</v>
      </c>
      <c r="Q87" s="6">
        <v>0.5</v>
      </c>
      <c r="R87" s="60">
        <v>0.51070000000000004</v>
      </c>
      <c r="S87" s="16" t="s">
        <v>1467</v>
      </c>
      <c r="T87" s="6">
        <v>0.75</v>
      </c>
      <c r="U87" s="90">
        <f>218467/362400</f>
        <v>0.60283388520971304</v>
      </c>
      <c r="V87" s="16" t="s">
        <v>1789</v>
      </c>
      <c r="W87" s="14"/>
      <c r="X87" s="15"/>
      <c r="Y87" s="16"/>
      <c r="AA87" s="56" t="str">
        <f t="shared" si="3"/>
        <v>MEDIO</v>
      </c>
    </row>
    <row r="88" spans="3:27" ht="85.5" x14ac:dyDescent="0.25">
      <c r="C88" s="43" t="s">
        <v>12</v>
      </c>
      <c r="D88" s="17" t="s">
        <v>375</v>
      </c>
      <c r="E88" s="18" t="s">
        <v>382</v>
      </c>
      <c r="F88" s="18">
        <v>20000</v>
      </c>
      <c r="G88" s="19" t="s">
        <v>383</v>
      </c>
      <c r="H88" s="20" t="s">
        <v>388</v>
      </c>
      <c r="I88" s="18">
        <v>700</v>
      </c>
      <c r="J88" s="18" t="s">
        <v>1787</v>
      </c>
      <c r="K88" s="58">
        <v>42767</v>
      </c>
      <c r="L88" s="58">
        <v>43070</v>
      </c>
      <c r="M88" s="75" t="s">
        <v>145</v>
      </c>
      <c r="N88" s="6">
        <v>0.25</v>
      </c>
      <c r="O88" s="22">
        <v>0.5</v>
      </c>
      <c r="P88" s="23" t="s">
        <v>389</v>
      </c>
      <c r="Q88" s="6">
        <v>0.5</v>
      </c>
      <c r="R88" s="63">
        <v>0.43709999999999999</v>
      </c>
      <c r="S88" s="23" t="s">
        <v>1468</v>
      </c>
      <c r="T88" s="6">
        <v>0.75</v>
      </c>
      <c r="U88" s="93">
        <f>+(360+225)/700</f>
        <v>0.83571428571428574</v>
      </c>
      <c r="V88" s="56" t="s">
        <v>1785</v>
      </c>
      <c r="W88" s="6"/>
      <c r="X88" s="22"/>
      <c r="Y88" s="23"/>
      <c r="AA88" s="56" t="str">
        <f t="shared" si="3"/>
        <v>ALTO</v>
      </c>
    </row>
    <row r="89" spans="3:27" ht="85.5" x14ac:dyDescent="0.25">
      <c r="C89" s="42" t="s">
        <v>12</v>
      </c>
      <c r="D89" s="9" t="s">
        <v>375</v>
      </c>
      <c r="E89" s="10" t="s">
        <v>382</v>
      </c>
      <c r="F89" s="10">
        <v>20000</v>
      </c>
      <c r="G89" s="11" t="s">
        <v>383</v>
      </c>
      <c r="H89" s="12" t="s">
        <v>390</v>
      </c>
      <c r="I89" s="10">
        <v>54</v>
      </c>
      <c r="J89" s="18" t="s">
        <v>1787</v>
      </c>
      <c r="K89" s="58">
        <v>42767</v>
      </c>
      <c r="L89" s="58">
        <v>43070</v>
      </c>
      <c r="M89" s="74" t="s">
        <v>145</v>
      </c>
      <c r="N89" s="14">
        <v>0.25</v>
      </c>
      <c r="O89" s="15">
        <v>0</v>
      </c>
      <c r="P89" s="16" t="s">
        <v>391</v>
      </c>
      <c r="Q89" s="6">
        <v>0.5</v>
      </c>
      <c r="R89" s="60">
        <v>0.5</v>
      </c>
      <c r="S89" s="16" t="s">
        <v>1469</v>
      </c>
      <c r="T89" s="6">
        <v>0.75</v>
      </c>
      <c r="U89" s="90">
        <f>52/54</f>
        <v>0.96296296296296291</v>
      </c>
      <c r="V89" s="16" t="s">
        <v>1786</v>
      </c>
      <c r="W89" s="14"/>
      <c r="X89" s="15"/>
      <c r="Y89" s="16"/>
      <c r="AA89" s="56" t="str">
        <f t="shared" si="3"/>
        <v>ALTO</v>
      </c>
    </row>
    <row r="90" spans="3:27" ht="85.5" x14ac:dyDescent="0.25">
      <c r="C90" s="43" t="s">
        <v>12</v>
      </c>
      <c r="D90" s="17" t="s">
        <v>375</v>
      </c>
      <c r="E90" s="18" t="s">
        <v>382</v>
      </c>
      <c r="F90" s="18">
        <v>20000</v>
      </c>
      <c r="G90" s="19" t="s">
        <v>383</v>
      </c>
      <c r="H90" s="20" t="s">
        <v>392</v>
      </c>
      <c r="I90" s="18">
        <v>100</v>
      </c>
      <c r="J90" s="18" t="s">
        <v>1787</v>
      </c>
      <c r="K90" s="58">
        <v>42767</v>
      </c>
      <c r="L90" s="58">
        <v>43070</v>
      </c>
      <c r="M90" s="75" t="s">
        <v>145</v>
      </c>
      <c r="N90" s="6">
        <v>0.25</v>
      </c>
      <c r="O90" s="22">
        <v>0.5</v>
      </c>
      <c r="P90" s="23" t="s">
        <v>393</v>
      </c>
      <c r="Q90" s="6">
        <v>0.5</v>
      </c>
      <c r="R90" s="63">
        <v>0.93</v>
      </c>
      <c r="S90" s="23" t="s">
        <v>1470</v>
      </c>
      <c r="T90" s="6">
        <v>0.75</v>
      </c>
      <c r="U90" s="93">
        <v>1</v>
      </c>
      <c r="V90" s="56" t="s">
        <v>1788</v>
      </c>
      <c r="W90" s="6"/>
      <c r="X90" s="22"/>
      <c r="Y90" s="23"/>
      <c r="AA90" s="56" t="str">
        <f t="shared" si="3"/>
        <v>EJECUTADO</v>
      </c>
    </row>
    <row r="91" spans="3:27" ht="85.5" x14ac:dyDescent="0.25">
      <c r="C91" s="42" t="s">
        <v>12</v>
      </c>
      <c r="D91" s="9" t="s">
        <v>375</v>
      </c>
      <c r="E91" s="10" t="s">
        <v>394</v>
      </c>
      <c r="F91" s="10">
        <v>3200</v>
      </c>
      <c r="G91" s="11" t="s">
        <v>395</v>
      </c>
      <c r="H91" s="12" t="s">
        <v>396</v>
      </c>
      <c r="I91" s="10">
        <v>3200</v>
      </c>
      <c r="J91" s="10" t="s">
        <v>397</v>
      </c>
      <c r="K91" s="58">
        <v>42767</v>
      </c>
      <c r="L91" s="58">
        <v>43070</v>
      </c>
      <c r="M91" s="74" t="s">
        <v>145</v>
      </c>
      <c r="N91" s="14">
        <v>0.25</v>
      </c>
      <c r="O91" s="15">
        <v>5.9374999999999997E-2</v>
      </c>
      <c r="P91" s="16" t="s">
        <v>398</v>
      </c>
      <c r="Q91" s="6">
        <v>0.5</v>
      </c>
      <c r="R91" s="60">
        <v>0</v>
      </c>
      <c r="S91" s="16" t="s">
        <v>1474</v>
      </c>
      <c r="T91" s="6">
        <v>0.75</v>
      </c>
      <c r="U91" s="90">
        <v>0.5</v>
      </c>
      <c r="V91" s="56" t="s">
        <v>1794</v>
      </c>
      <c r="W91" s="14"/>
      <c r="X91" s="15"/>
      <c r="Y91" s="16"/>
      <c r="AA91" s="56" t="str">
        <f t="shared" si="3"/>
        <v>MEDIO</v>
      </c>
    </row>
    <row r="92" spans="3:27" ht="85.5" x14ac:dyDescent="0.25">
      <c r="C92" s="43" t="s">
        <v>12</v>
      </c>
      <c r="D92" s="17" t="s">
        <v>375</v>
      </c>
      <c r="E92" s="18" t="s">
        <v>399</v>
      </c>
      <c r="F92" s="18">
        <v>14000</v>
      </c>
      <c r="G92" s="19" t="s">
        <v>400</v>
      </c>
      <c r="H92" s="20" t="s">
        <v>401</v>
      </c>
      <c r="I92" s="18">
        <v>14000</v>
      </c>
      <c r="J92" s="19" t="s">
        <v>400</v>
      </c>
      <c r="K92" s="58">
        <v>42767</v>
      </c>
      <c r="L92" s="58">
        <v>43070</v>
      </c>
      <c r="M92" s="75" t="s">
        <v>145</v>
      </c>
      <c r="N92" s="6">
        <v>0.25</v>
      </c>
      <c r="O92" s="22">
        <v>0.25</v>
      </c>
      <c r="P92" s="23" t="s">
        <v>403</v>
      </c>
      <c r="Q92" s="6">
        <v>0.5</v>
      </c>
      <c r="R92" s="63">
        <v>0.46700000000000003</v>
      </c>
      <c r="S92" s="56" t="s">
        <v>1478</v>
      </c>
      <c r="T92" s="6">
        <v>0.75</v>
      </c>
      <c r="U92" s="93">
        <f>+(6538+2083)/Tabla1[[#This Row],[META
INSTITUCIONAL]]</f>
        <v>0.61578571428571427</v>
      </c>
      <c r="V92" s="56" t="s">
        <v>1799</v>
      </c>
      <c r="W92" s="6"/>
      <c r="X92" s="22"/>
      <c r="Y92" s="23"/>
      <c r="AA92" s="56" t="str">
        <f t="shared" si="3"/>
        <v>MEDIO</v>
      </c>
    </row>
    <row r="93" spans="3:27" ht="85.5" x14ac:dyDescent="0.25">
      <c r="C93" s="42" t="s">
        <v>12</v>
      </c>
      <c r="D93" s="9" t="s">
        <v>375</v>
      </c>
      <c r="E93" s="10" t="s">
        <v>404</v>
      </c>
      <c r="F93" s="10">
        <v>2</v>
      </c>
      <c r="G93" s="11" t="s">
        <v>137</v>
      </c>
      <c r="H93" s="12" t="s">
        <v>405</v>
      </c>
      <c r="I93" s="10" t="s">
        <v>406</v>
      </c>
      <c r="J93" s="10" t="s">
        <v>402</v>
      </c>
      <c r="K93" s="58">
        <v>42767</v>
      </c>
      <c r="L93" s="58">
        <v>43070</v>
      </c>
      <c r="M93" s="74" t="s">
        <v>407</v>
      </c>
      <c r="N93" s="14">
        <v>0.25</v>
      </c>
      <c r="O93" s="15">
        <v>0.25</v>
      </c>
      <c r="P93" s="16" t="s">
        <v>408</v>
      </c>
      <c r="Q93" s="6">
        <v>0.5</v>
      </c>
      <c r="R93" s="60">
        <v>1</v>
      </c>
      <c r="S93" s="16" t="s">
        <v>1477</v>
      </c>
      <c r="T93" s="6">
        <v>0.75</v>
      </c>
      <c r="U93" s="90">
        <v>1</v>
      </c>
      <c r="V93" s="87" t="s">
        <v>1797</v>
      </c>
      <c r="W93" s="14"/>
      <c r="X93" s="15"/>
      <c r="Y93" s="16"/>
      <c r="AA93" s="56" t="str">
        <f t="shared" si="3"/>
        <v>EJECUTADO</v>
      </c>
    </row>
    <row r="94" spans="3:27" ht="85.5" x14ac:dyDescent="0.25">
      <c r="C94" s="43" t="s">
        <v>12</v>
      </c>
      <c r="D94" s="17" t="s">
        <v>375</v>
      </c>
      <c r="E94" s="18" t="s">
        <v>409</v>
      </c>
      <c r="F94" s="18">
        <v>9</v>
      </c>
      <c r="G94" s="19" t="s">
        <v>410</v>
      </c>
      <c r="H94" s="20" t="s">
        <v>411</v>
      </c>
      <c r="I94" s="18">
        <v>9</v>
      </c>
      <c r="J94" s="18" t="s">
        <v>412</v>
      </c>
      <c r="K94" s="58">
        <v>42767</v>
      </c>
      <c r="L94" s="58">
        <v>43070</v>
      </c>
      <c r="M94" s="75" t="s">
        <v>145</v>
      </c>
      <c r="N94" s="6">
        <v>0.25</v>
      </c>
      <c r="O94" s="22">
        <v>1</v>
      </c>
      <c r="P94" s="23" t="s">
        <v>413</v>
      </c>
      <c r="Q94" s="6">
        <v>0.5</v>
      </c>
      <c r="R94" s="63">
        <v>1</v>
      </c>
      <c r="S94" s="23" t="s">
        <v>1476</v>
      </c>
      <c r="T94" s="6">
        <v>0.75</v>
      </c>
      <c r="U94" s="93">
        <v>1</v>
      </c>
      <c r="V94" s="56" t="s">
        <v>1796</v>
      </c>
      <c r="W94" s="6"/>
      <c r="X94" s="22"/>
      <c r="Y94" s="23"/>
      <c r="AA94" s="56" t="str">
        <f t="shared" si="3"/>
        <v>EJECUTADO</v>
      </c>
    </row>
    <row r="95" spans="3:27" ht="85.5" x14ac:dyDescent="0.25">
      <c r="C95" s="42" t="s">
        <v>12</v>
      </c>
      <c r="D95" s="9" t="s">
        <v>375</v>
      </c>
      <c r="E95" s="10" t="s">
        <v>414</v>
      </c>
      <c r="F95" s="10">
        <v>800</v>
      </c>
      <c r="G95" s="11" t="s">
        <v>415</v>
      </c>
      <c r="H95" s="27" t="s">
        <v>416</v>
      </c>
      <c r="I95" s="30">
        <v>400</v>
      </c>
      <c r="J95" s="30" t="s">
        <v>417</v>
      </c>
      <c r="K95" s="58">
        <v>42767</v>
      </c>
      <c r="L95" s="58">
        <v>42887</v>
      </c>
      <c r="M95" s="76" t="s">
        <v>145</v>
      </c>
      <c r="N95" s="14">
        <v>0.25</v>
      </c>
      <c r="O95" s="15"/>
      <c r="P95" s="16"/>
      <c r="Q95" s="6">
        <v>0.5</v>
      </c>
      <c r="R95" s="60" t="s">
        <v>1483</v>
      </c>
      <c r="S95" s="16" t="s">
        <v>1482</v>
      </c>
      <c r="T95" s="6">
        <v>0.75</v>
      </c>
      <c r="U95" s="90">
        <f>329/Tabla1[[#This Row],[METAS DEL PROCESO/DEPENDENCIA/FACULTAD]]</f>
        <v>0.82250000000000001</v>
      </c>
      <c r="V95" s="56" t="s">
        <v>1482</v>
      </c>
      <c r="W95" s="14"/>
      <c r="X95" s="15"/>
      <c r="Y95" s="16"/>
      <c r="AA95" s="56" t="str">
        <f t="shared" si="3"/>
        <v>ALTO</v>
      </c>
    </row>
    <row r="96" spans="3:27" ht="85.5" x14ac:dyDescent="0.25">
      <c r="C96" s="43" t="s">
        <v>12</v>
      </c>
      <c r="D96" s="17" t="s">
        <v>375</v>
      </c>
      <c r="E96" s="18" t="s">
        <v>418</v>
      </c>
      <c r="F96" s="18">
        <v>7000</v>
      </c>
      <c r="G96" s="19" t="s">
        <v>419</v>
      </c>
      <c r="H96" s="20" t="s">
        <v>420</v>
      </c>
      <c r="I96" s="31">
        <v>7000</v>
      </c>
      <c r="J96" s="31" t="s">
        <v>383</v>
      </c>
      <c r="K96" s="58">
        <v>42767</v>
      </c>
      <c r="L96" s="58">
        <v>43070</v>
      </c>
      <c r="M96" s="75" t="s">
        <v>145</v>
      </c>
      <c r="N96" s="6">
        <v>0.25</v>
      </c>
      <c r="O96" s="22">
        <v>7.3285714285714287E-2</v>
      </c>
      <c r="P96" s="23" t="s">
        <v>421</v>
      </c>
      <c r="Q96" s="6">
        <v>0.5</v>
      </c>
      <c r="R96" s="63" t="s">
        <v>1481</v>
      </c>
      <c r="S96" s="23" t="s">
        <v>1480</v>
      </c>
      <c r="T96" s="6">
        <v>0.75</v>
      </c>
      <c r="U96" s="93">
        <v>1</v>
      </c>
      <c r="V96" s="56" t="s">
        <v>1801</v>
      </c>
      <c r="W96" s="6"/>
      <c r="X96" s="22"/>
      <c r="Y96" s="23"/>
      <c r="AA96" s="56" t="str">
        <f t="shared" si="3"/>
        <v>EJECUTADO</v>
      </c>
    </row>
    <row r="97" spans="3:27" ht="85.5" x14ac:dyDescent="0.25">
      <c r="C97" s="42" t="s">
        <v>12</v>
      </c>
      <c r="D97" s="9" t="s">
        <v>375</v>
      </c>
      <c r="E97" s="10" t="s">
        <v>418</v>
      </c>
      <c r="F97" s="10">
        <v>7000</v>
      </c>
      <c r="G97" s="11" t="s">
        <v>419</v>
      </c>
      <c r="H97" s="12" t="s">
        <v>422</v>
      </c>
      <c r="I97" s="31" t="s">
        <v>423</v>
      </c>
      <c r="J97" s="31" t="s">
        <v>424</v>
      </c>
      <c r="K97" s="58">
        <v>42767</v>
      </c>
      <c r="L97" s="58">
        <v>43070</v>
      </c>
      <c r="M97" s="74" t="s">
        <v>145</v>
      </c>
      <c r="N97" s="14">
        <v>0.25</v>
      </c>
      <c r="O97" s="15">
        <v>0.5</v>
      </c>
      <c r="P97" s="16" t="s">
        <v>425</v>
      </c>
      <c r="Q97" s="6">
        <v>0.5</v>
      </c>
      <c r="R97" s="60">
        <v>0.5</v>
      </c>
      <c r="S97" s="16" t="s">
        <v>425</v>
      </c>
      <c r="T97" s="6">
        <v>0.75</v>
      </c>
      <c r="U97" s="90">
        <v>1</v>
      </c>
      <c r="V97" s="16" t="s">
        <v>1802</v>
      </c>
      <c r="W97" s="14"/>
      <c r="X97" s="15"/>
      <c r="Y97" s="16"/>
      <c r="AA97" s="56" t="str">
        <f t="shared" si="3"/>
        <v>EJECUTADO</v>
      </c>
    </row>
    <row r="98" spans="3:27" ht="85.5" x14ac:dyDescent="0.25">
      <c r="C98" s="43" t="s">
        <v>12</v>
      </c>
      <c r="D98" s="17" t="s">
        <v>375</v>
      </c>
      <c r="E98" s="18" t="s">
        <v>418</v>
      </c>
      <c r="F98" s="18">
        <v>7000</v>
      </c>
      <c r="G98" s="19" t="s">
        <v>419</v>
      </c>
      <c r="H98" s="20" t="s">
        <v>426</v>
      </c>
      <c r="I98" s="18" t="s">
        <v>427</v>
      </c>
      <c r="J98" s="18" t="s">
        <v>428</v>
      </c>
      <c r="K98" s="58">
        <v>42767</v>
      </c>
      <c r="L98" s="58">
        <v>43070</v>
      </c>
      <c r="M98" s="75" t="s">
        <v>145</v>
      </c>
      <c r="N98" s="6">
        <v>0.25</v>
      </c>
      <c r="O98" s="22">
        <v>0</v>
      </c>
      <c r="P98" s="23" t="s">
        <v>429</v>
      </c>
      <c r="Q98" s="6">
        <v>0.5</v>
      </c>
      <c r="R98" s="63">
        <v>0</v>
      </c>
      <c r="S98" s="23" t="s">
        <v>429</v>
      </c>
      <c r="T98" s="6">
        <v>0.75</v>
      </c>
      <c r="U98" s="93">
        <v>0</v>
      </c>
      <c r="V98" s="23" t="s">
        <v>1803</v>
      </c>
      <c r="W98" s="6"/>
      <c r="X98" s="22"/>
      <c r="Y98" s="23"/>
      <c r="AA98" s="56" t="str">
        <f t="shared" si="3"/>
        <v>BAJO</v>
      </c>
    </row>
    <row r="99" spans="3:27" ht="85.5" x14ac:dyDescent="0.25">
      <c r="C99" s="42" t="s">
        <v>12</v>
      </c>
      <c r="D99" s="9" t="s">
        <v>375</v>
      </c>
      <c r="E99" s="10" t="s">
        <v>394</v>
      </c>
      <c r="F99" s="10">
        <v>35</v>
      </c>
      <c r="G99" s="11" t="s">
        <v>430</v>
      </c>
      <c r="H99" s="12" t="s">
        <v>431</v>
      </c>
      <c r="I99" s="10" t="s">
        <v>432</v>
      </c>
      <c r="J99" s="10" t="s">
        <v>412</v>
      </c>
      <c r="K99" s="58">
        <v>42767</v>
      </c>
      <c r="L99" s="58">
        <v>43070</v>
      </c>
      <c r="M99" s="74" t="s">
        <v>145</v>
      </c>
      <c r="N99" s="14">
        <v>0.25</v>
      </c>
      <c r="O99" s="15">
        <v>0.65714285714285714</v>
      </c>
      <c r="P99" s="16" t="s">
        <v>433</v>
      </c>
      <c r="Q99" s="6">
        <v>0.5</v>
      </c>
      <c r="R99" s="60">
        <v>1</v>
      </c>
      <c r="S99" s="23" t="s">
        <v>1475</v>
      </c>
      <c r="T99" s="6">
        <v>0.75</v>
      </c>
      <c r="U99" s="90">
        <v>1</v>
      </c>
      <c r="V99" s="56" t="s">
        <v>1795</v>
      </c>
      <c r="W99" s="14"/>
      <c r="X99" s="15"/>
      <c r="Y99" s="16"/>
      <c r="AA99" s="56" t="str">
        <f t="shared" si="3"/>
        <v>EJECUTADO</v>
      </c>
    </row>
    <row r="100" spans="3:27" ht="85.5" x14ac:dyDescent="0.25">
      <c r="C100" s="43" t="s">
        <v>12</v>
      </c>
      <c r="D100" s="17" t="s">
        <v>375</v>
      </c>
      <c r="E100" s="18" t="s">
        <v>434</v>
      </c>
      <c r="F100" s="18">
        <v>5</v>
      </c>
      <c r="G100" s="19" t="s">
        <v>435</v>
      </c>
      <c r="H100" s="20" t="s">
        <v>436</v>
      </c>
      <c r="I100" s="18">
        <v>5</v>
      </c>
      <c r="J100" s="18" t="s">
        <v>437</v>
      </c>
      <c r="K100" s="58">
        <v>42767</v>
      </c>
      <c r="L100" s="58">
        <v>43070</v>
      </c>
      <c r="M100" s="75" t="s">
        <v>145</v>
      </c>
      <c r="N100" s="6">
        <v>0.25</v>
      </c>
      <c r="O100" s="22">
        <v>0</v>
      </c>
      <c r="P100" s="23" t="s">
        <v>438</v>
      </c>
      <c r="Q100" s="6">
        <v>0.5</v>
      </c>
      <c r="R100" s="63">
        <v>0</v>
      </c>
      <c r="S100" s="23" t="s">
        <v>1479</v>
      </c>
      <c r="T100" s="6">
        <v>0.75</v>
      </c>
      <c r="U100" s="93">
        <v>1</v>
      </c>
      <c r="V100" s="23" t="s">
        <v>1808</v>
      </c>
      <c r="W100" s="6"/>
      <c r="X100" s="22"/>
      <c r="Y100" s="23"/>
      <c r="AA100" s="56" t="str">
        <f t="shared" si="3"/>
        <v>EJECUTADO</v>
      </c>
    </row>
    <row r="101" spans="3:27" ht="85.5" x14ac:dyDescent="0.25">
      <c r="C101" s="42" t="s">
        <v>12</v>
      </c>
      <c r="D101" s="9" t="s">
        <v>375</v>
      </c>
      <c r="E101" s="10" t="s">
        <v>439</v>
      </c>
      <c r="F101" s="10">
        <v>3000</v>
      </c>
      <c r="G101" s="11" t="s">
        <v>440</v>
      </c>
      <c r="H101" s="12" t="s">
        <v>441</v>
      </c>
      <c r="I101" s="88">
        <v>13</v>
      </c>
      <c r="J101" s="10" t="s">
        <v>1805</v>
      </c>
      <c r="K101" s="58">
        <v>42767</v>
      </c>
      <c r="L101" s="58">
        <v>43070</v>
      </c>
      <c r="M101" s="74" t="s">
        <v>145</v>
      </c>
      <c r="N101" s="14">
        <v>0.25</v>
      </c>
      <c r="O101" s="15">
        <v>0.23076923076923078</v>
      </c>
      <c r="P101" s="16" t="s">
        <v>442</v>
      </c>
      <c r="Q101" s="6">
        <v>0.25</v>
      </c>
      <c r="R101" s="60">
        <v>0.23076923076923078</v>
      </c>
      <c r="S101" s="16" t="s">
        <v>442</v>
      </c>
      <c r="T101" s="6">
        <v>0.75</v>
      </c>
      <c r="U101" s="90">
        <v>0.85</v>
      </c>
      <c r="V101" s="100" t="s">
        <v>1981</v>
      </c>
      <c r="W101" s="14"/>
      <c r="X101" s="15"/>
      <c r="Y101" s="16"/>
      <c r="AA101" s="56" t="str">
        <f t="shared" si="3"/>
        <v>ALTO</v>
      </c>
    </row>
    <row r="102" spans="3:27" ht="85.5" x14ac:dyDescent="0.25">
      <c r="C102" s="43" t="s">
        <v>12</v>
      </c>
      <c r="D102" s="17" t="s">
        <v>375</v>
      </c>
      <c r="E102" s="18" t="s">
        <v>439</v>
      </c>
      <c r="F102" s="18">
        <v>3000</v>
      </c>
      <c r="G102" s="19" t="s">
        <v>440</v>
      </c>
      <c r="H102" s="20" t="s">
        <v>443</v>
      </c>
      <c r="I102" s="18">
        <v>1500</v>
      </c>
      <c r="J102" s="18" t="s">
        <v>397</v>
      </c>
      <c r="K102" s="58">
        <v>42767</v>
      </c>
      <c r="L102" s="58">
        <v>43070</v>
      </c>
      <c r="M102" s="75" t="s">
        <v>145</v>
      </c>
      <c r="N102" s="6">
        <v>0.25</v>
      </c>
      <c r="O102" s="22">
        <v>0.22333333333333333</v>
      </c>
      <c r="P102" s="23" t="s">
        <v>444</v>
      </c>
      <c r="Q102" s="6">
        <v>0.5</v>
      </c>
      <c r="R102" s="63">
        <v>0.22333333333333333</v>
      </c>
      <c r="S102" s="23" t="s">
        <v>444</v>
      </c>
      <c r="T102" s="6">
        <v>0.75</v>
      </c>
      <c r="U102" s="93">
        <v>1</v>
      </c>
      <c r="V102" s="56" t="s">
        <v>1806</v>
      </c>
      <c r="W102" s="6"/>
      <c r="X102" s="22"/>
      <c r="Y102" s="23"/>
      <c r="AA102" s="56" t="str">
        <f t="shared" si="3"/>
        <v>EJECUTADO</v>
      </c>
    </row>
    <row r="103" spans="3:27" ht="85.5" x14ac:dyDescent="0.25">
      <c r="C103" s="42" t="s">
        <v>12</v>
      </c>
      <c r="D103" s="9" t="s">
        <v>375</v>
      </c>
      <c r="E103" s="10" t="s">
        <v>439</v>
      </c>
      <c r="F103" s="10">
        <v>3000</v>
      </c>
      <c r="G103" s="11" t="s">
        <v>440</v>
      </c>
      <c r="H103" s="12" t="s">
        <v>445</v>
      </c>
      <c r="I103" s="10">
        <v>1200</v>
      </c>
      <c r="J103" s="10" t="s">
        <v>446</v>
      </c>
      <c r="K103" s="58">
        <v>42767</v>
      </c>
      <c r="L103" s="58">
        <v>43070</v>
      </c>
      <c r="M103" s="74" t="s">
        <v>145</v>
      </c>
      <c r="N103" s="14">
        <v>0.25</v>
      </c>
      <c r="O103" s="15">
        <v>0</v>
      </c>
      <c r="P103" s="16" t="s">
        <v>447</v>
      </c>
      <c r="Q103" s="6">
        <v>0.5</v>
      </c>
      <c r="R103" s="60">
        <v>0</v>
      </c>
      <c r="S103" s="16" t="s">
        <v>1485</v>
      </c>
      <c r="T103" s="6">
        <v>0.75</v>
      </c>
      <c r="U103" s="90">
        <f>1107/Tabla1[[#This Row],[METAS DEL PROCESO/DEPENDENCIA/FACULTAD]]</f>
        <v>0.92249999999999999</v>
      </c>
      <c r="V103" s="56" t="s">
        <v>1807</v>
      </c>
      <c r="W103" s="14"/>
      <c r="X103" s="15"/>
      <c r="Y103" s="16"/>
      <c r="AA103" s="56" t="str">
        <f t="shared" si="3"/>
        <v>ALTO</v>
      </c>
    </row>
    <row r="104" spans="3:27" ht="85.5" x14ac:dyDescent="0.25">
      <c r="C104" s="43" t="s">
        <v>12</v>
      </c>
      <c r="D104" s="17" t="s">
        <v>375</v>
      </c>
      <c r="E104" s="18" t="s">
        <v>448</v>
      </c>
      <c r="F104" s="18">
        <v>90</v>
      </c>
      <c r="G104" s="19" t="s">
        <v>449</v>
      </c>
      <c r="H104" s="20" t="s">
        <v>450</v>
      </c>
      <c r="I104" s="18">
        <v>90</v>
      </c>
      <c r="J104" s="18" t="s">
        <v>1790</v>
      </c>
      <c r="K104" s="58">
        <v>42767</v>
      </c>
      <c r="L104" s="58">
        <v>43070</v>
      </c>
      <c r="M104" s="75" t="s">
        <v>145</v>
      </c>
      <c r="N104" s="6">
        <v>0.25</v>
      </c>
      <c r="O104" s="22">
        <v>0.8666666666666667</v>
      </c>
      <c r="P104" s="23" t="s">
        <v>451</v>
      </c>
      <c r="Q104" s="6">
        <v>0.5</v>
      </c>
      <c r="R104" s="63">
        <v>0.72199999999999998</v>
      </c>
      <c r="S104" s="67" t="s">
        <v>1471</v>
      </c>
      <c r="T104" s="6">
        <v>0.75</v>
      </c>
      <c r="U104" s="93">
        <f>72/Tabla1[[#This Row],[METAS DEL PROCESO/DEPENDENCIA/FACULTAD]]</f>
        <v>0.8</v>
      </c>
      <c r="V104" s="23" t="s">
        <v>1791</v>
      </c>
      <c r="W104" s="6"/>
      <c r="X104" s="22"/>
      <c r="Y104" s="23"/>
      <c r="AA104" s="56" t="str">
        <f t="shared" si="3"/>
        <v>ALTO</v>
      </c>
    </row>
    <row r="105" spans="3:27" ht="85.5" x14ac:dyDescent="0.25">
      <c r="C105" s="42" t="s">
        <v>12</v>
      </c>
      <c r="D105" s="9" t="s">
        <v>375</v>
      </c>
      <c r="E105" s="10" t="s">
        <v>448</v>
      </c>
      <c r="F105" s="10">
        <v>90</v>
      </c>
      <c r="G105" s="11" t="s">
        <v>449</v>
      </c>
      <c r="H105" s="12" t="s">
        <v>452</v>
      </c>
      <c r="I105" s="10">
        <v>90</v>
      </c>
      <c r="J105" s="10" t="s">
        <v>94</v>
      </c>
      <c r="K105" s="58">
        <v>42767</v>
      </c>
      <c r="L105" s="58">
        <v>43070</v>
      </c>
      <c r="M105" s="74" t="s">
        <v>145</v>
      </c>
      <c r="N105" s="14">
        <v>0.25</v>
      </c>
      <c r="O105" s="15">
        <v>0.48</v>
      </c>
      <c r="P105" s="16" t="s">
        <v>453</v>
      </c>
      <c r="Q105" s="6">
        <v>0.5</v>
      </c>
      <c r="R105" s="60">
        <v>0.64439999999999997</v>
      </c>
      <c r="S105" s="16" t="s">
        <v>1472</v>
      </c>
      <c r="T105" s="6">
        <v>0.75</v>
      </c>
      <c r="U105" s="90">
        <f>+(58+22)/Tabla1[[#This Row],[METAS DEL PROCESO/DEPENDENCIA/FACULTAD]]</f>
        <v>0.88888888888888884</v>
      </c>
      <c r="V105" s="56" t="s">
        <v>1792</v>
      </c>
      <c r="W105" s="14"/>
      <c r="X105" s="15"/>
      <c r="Y105" s="16"/>
      <c r="AA105" s="56" t="str">
        <f t="shared" si="3"/>
        <v>ALTO</v>
      </c>
    </row>
    <row r="106" spans="3:27" ht="85.5" x14ac:dyDescent="0.25">
      <c r="C106" s="43" t="s">
        <v>12</v>
      </c>
      <c r="D106" s="17" t="s">
        <v>375</v>
      </c>
      <c r="E106" s="18" t="s">
        <v>454</v>
      </c>
      <c r="F106" s="18">
        <v>3400</v>
      </c>
      <c r="G106" s="19" t="s">
        <v>383</v>
      </c>
      <c r="H106" s="20" t="s">
        <v>455</v>
      </c>
      <c r="I106" s="18">
        <v>3400</v>
      </c>
      <c r="J106" s="18" t="s">
        <v>419</v>
      </c>
      <c r="K106" s="58">
        <v>42767</v>
      </c>
      <c r="L106" s="58">
        <v>43070</v>
      </c>
      <c r="M106" s="75" t="s">
        <v>145</v>
      </c>
      <c r="N106" s="6">
        <v>0.25</v>
      </c>
      <c r="O106" s="63">
        <v>0.8952941176470588</v>
      </c>
      <c r="P106" s="23" t="s">
        <v>456</v>
      </c>
      <c r="Q106" s="6">
        <v>0.5</v>
      </c>
      <c r="R106" s="63">
        <f>2948/Tabla1[[#This Row],[METAS DEL PROCESO/DEPENDENCIA/FACULTAD]]</f>
        <v>0.86705882352941177</v>
      </c>
      <c r="S106" s="23" t="s">
        <v>1492</v>
      </c>
      <c r="T106" s="6">
        <v>0.75</v>
      </c>
      <c r="U106" s="93">
        <v>1</v>
      </c>
      <c r="V106" s="56" t="s">
        <v>1810</v>
      </c>
      <c r="W106" s="6"/>
      <c r="X106" s="22"/>
      <c r="Y106" s="23"/>
      <c r="AA106" s="56" t="str">
        <f t="shared" si="3"/>
        <v>EJECUTADO</v>
      </c>
    </row>
    <row r="107" spans="3:27" ht="89.25" x14ac:dyDescent="0.25">
      <c r="C107" s="42" t="s">
        <v>12</v>
      </c>
      <c r="D107" s="9" t="s">
        <v>375</v>
      </c>
      <c r="E107" s="10" t="s">
        <v>457</v>
      </c>
      <c r="F107" s="10">
        <v>16000</v>
      </c>
      <c r="G107" s="11" t="s">
        <v>383</v>
      </c>
      <c r="H107" s="12" t="s">
        <v>458</v>
      </c>
      <c r="I107" s="10">
        <v>16000</v>
      </c>
      <c r="J107" s="10" t="s">
        <v>419</v>
      </c>
      <c r="K107" s="58">
        <v>42767</v>
      </c>
      <c r="L107" s="58">
        <v>43070</v>
      </c>
      <c r="M107" s="74" t="s">
        <v>145</v>
      </c>
      <c r="N107" s="14">
        <v>0.25</v>
      </c>
      <c r="O107" s="15">
        <v>0.60099999999999998</v>
      </c>
      <c r="P107" s="16" t="s">
        <v>459</v>
      </c>
      <c r="Q107" s="6">
        <v>0.5</v>
      </c>
      <c r="R107" s="60">
        <v>1</v>
      </c>
      <c r="S107" s="16" t="s">
        <v>1484</v>
      </c>
      <c r="T107" s="6">
        <v>0.75</v>
      </c>
      <c r="U107" s="90">
        <v>1</v>
      </c>
      <c r="V107" s="56" t="s">
        <v>1804</v>
      </c>
      <c r="W107" s="14"/>
      <c r="X107" s="15"/>
      <c r="Y107" s="16"/>
      <c r="AA107" s="56" t="str">
        <f t="shared" si="3"/>
        <v>EJECUTADO</v>
      </c>
    </row>
    <row r="108" spans="3:27" ht="85.5" x14ac:dyDescent="0.25">
      <c r="C108" s="43" t="s">
        <v>12</v>
      </c>
      <c r="D108" s="17" t="s">
        <v>375</v>
      </c>
      <c r="E108" s="18" t="s">
        <v>460</v>
      </c>
      <c r="F108" s="18">
        <v>0</v>
      </c>
      <c r="G108" s="19" t="s">
        <v>461</v>
      </c>
      <c r="H108" s="20" t="s">
        <v>460</v>
      </c>
      <c r="I108" s="18">
        <v>1</v>
      </c>
      <c r="J108" s="18" t="s">
        <v>461</v>
      </c>
      <c r="K108" s="58">
        <v>42767</v>
      </c>
      <c r="L108" s="58">
        <v>43070</v>
      </c>
      <c r="M108" s="75" t="s">
        <v>462</v>
      </c>
      <c r="N108" s="6">
        <v>0.25</v>
      </c>
      <c r="O108" s="22">
        <v>0</v>
      </c>
      <c r="P108" s="23" t="s">
        <v>463</v>
      </c>
      <c r="Q108" s="6">
        <v>0.5</v>
      </c>
      <c r="R108" s="63">
        <v>0.5</v>
      </c>
      <c r="S108" s="23" t="s">
        <v>1701</v>
      </c>
      <c r="T108" s="6">
        <v>0.75</v>
      </c>
      <c r="U108" s="93">
        <v>0.8</v>
      </c>
      <c r="V108" s="56" t="s">
        <v>1809</v>
      </c>
      <c r="W108" s="6"/>
      <c r="X108" s="22"/>
      <c r="Y108" s="23"/>
      <c r="AA108" s="56" t="str">
        <f t="shared" si="3"/>
        <v>ALTO</v>
      </c>
    </row>
    <row r="109" spans="3:27" ht="85.5" x14ac:dyDescent="0.25">
      <c r="C109" s="42" t="s">
        <v>12</v>
      </c>
      <c r="D109" s="9" t="s">
        <v>375</v>
      </c>
      <c r="E109" s="10" t="s">
        <v>464</v>
      </c>
      <c r="F109" s="10">
        <v>0</v>
      </c>
      <c r="G109" s="11" t="s">
        <v>465</v>
      </c>
      <c r="H109" s="12" t="s">
        <v>466</v>
      </c>
      <c r="I109" s="10">
        <v>1</v>
      </c>
      <c r="J109" s="10" t="s">
        <v>465</v>
      </c>
      <c r="K109" s="58">
        <v>42736</v>
      </c>
      <c r="L109" s="58">
        <v>43070</v>
      </c>
      <c r="M109" s="74" t="s">
        <v>467</v>
      </c>
      <c r="N109" s="14">
        <v>0.25</v>
      </c>
      <c r="O109" s="15">
        <v>0</v>
      </c>
      <c r="P109" s="16" t="s">
        <v>468</v>
      </c>
      <c r="Q109" s="6">
        <v>0.5</v>
      </c>
      <c r="R109" s="60">
        <v>0.5</v>
      </c>
      <c r="S109" s="23" t="s">
        <v>1701</v>
      </c>
      <c r="T109" s="6">
        <v>0.75</v>
      </c>
      <c r="U109" s="90">
        <v>0.8</v>
      </c>
      <c r="V109" s="56" t="s">
        <v>1809</v>
      </c>
      <c r="W109" s="14"/>
      <c r="X109" s="15"/>
      <c r="Y109" s="16"/>
      <c r="AA109" s="56" t="str">
        <f t="shared" si="3"/>
        <v>ALTO</v>
      </c>
    </row>
    <row r="110" spans="3:27" ht="85.5" x14ac:dyDescent="0.25">
      <c r="C110" s="43" t="s">
        <v>12</v>
      </c>
      <c r="D110" s="17" t="s">
        <v>375</v>
      </c>
      <c r="E110" s="18" t="s">
        <v>469</v>
      </c>
      <c r="F110" s="18" t="s">
        <v>470</v>
      </c>
      <c r="G110" s="19" t="s">
        <v>471</v>
      </c>
      <c r="H110" s="20" t="s">
        <v>469</v>
      </c>
      <c r="I110" s="18" t="s">
        <v>470</v>
      </c>
      <c r="J110" s="18" t="s">
        <v>471</v>
      </c>
      <c r="K110" s="58">
        <v>42767</v>
      </c>
      <c r="L110" s="58">
        <v>43070</v>
      </c>
      <c r="M110" s="75" t="s">
        <v>462</v>
      </c>
      <c r="N110" s="6">
        <v>0.25</v>
      </c>
      <c r="O110" s="22">
        <v>0.25</v>
      </c>
      <c r="P110" s="23" t="s">
        <v>472</v>
      </c>
      <c r="Q110" s="6">
        <v>0.5</v>
      </c>
      <c r="R110" s="63">
        <v>0.5</v>
      </c>
      <c r="S110" s="23" t="s">
        <v>472</v>
      </c>
      <c r="T110" s="6">
        <v>0.75</v>
      </c>
      <c r="U110" s="93">
        <v>0.75</v>
      </c>
      <c r="V110" s="23" t="s">
        <v>472</v>
      </c>
      <c r="W110" s="6"/>
      <c r="X110" s="22"/>
      <c r="Y110" s="23"/>
      <c r="AA110" s="56" t="str">
        <f t="shared" si="3"/>
        <v>ALTO</v>
      </c>
    </row>
    <row r="111" spans="3:27" ht="85.5" x14ac:dyDescent="0.25">
      <c r="C111" s="42" t="s">
        <v>12</v>
      </c>
      <c r="D111" s="9" t="s">
        <v>375</v>
      </c>
      <c r="E111" s="10" t="s">
        <v>473</v>
      </c>
      <c r="F111" s="10">
        <v>0</v>
      </c>
      <c r="G111" s="11" t="s">
        <v>474</v>
      </c>
      <c r="H111" s="12" t="s">
        <v>475</v>
      </c>
      <c r="I111" s="10">
        <v>1</v>
      </c>
      <c r="J111" s="10" t="s">
        <v>476</v>
      </c>
      <c r="K111" s="58">
        <v>42767</v>
      </c>
      <c r="L111" s="58">
        <v>43070</v>
      </c>
      <c r="M111" s="74" t="s">
        <v>145</v>
      </c>
      <c r="N111" s="14">
        <v>0.25</v>
      </c>
      <c r="O111" s="15">
        <v>0.9</v>
      </c>
      <c r="P111" s="16" t="s">
        <v>477</v>
      </c>
      <c r="Q111" s="6">
        <v>0.5</v>
      </c>
      <c r="R111" s="60">
        <v>1</v>
      </c>
      <c r="S111" s="16" t="s">
        <v>1493</v>
      </c>
      <c r="T111" s="6">
        <v>0.75</v>
      </c>
      <c r="U111" s="90">
        <v>1</v>
      </c>
      <c r="V111" s="16" t="s">
        <v>1493</v>
      </c>
      <c r="W111" s="14"/>
      <c r="X111" s="15"/>
      <c r="Y111" s="16"/>
      <c r="AA111" s="56" t="str">
        <f t="shared" si="3"/>
        <v>EJECUTADO</v>
      </c>
    </row>
    <row r="112" spans="3:27" ht="85.5" x14ac:dyDescent="0.25">
      <c r="C112" s="43" t="s">
        <v>12</v>
      </c>
      <c r="D112" s="17" t="s">
        <v>375</v>
      </c>
      <c r="E112" s="18" t="s">
        <v>478</v>
      </c>
      <c r="F112" s="18">
        <v>1</v>
      </c>
      <c r="G112" s="19" t="s">
        <v>479</v>
      </c>
      <c r="H112" s="20" t="s">
        <v>480</v>
      </c>
      <c r="I112" s="18">
        <v>1</v>
      </c>
      <c r="J112" s="18" t="s">
        <v>481</v>
      </c>
      <c r="K112" s="58">
        <v>42767</v>
      </c>
      <c r="L112" s="58">
        <v>43070</v>
      </c>
      <c r="M112" s="75" t="s">
        <v>145</v>
      </c>
      <c r="N112" s="6">
        <v>0.25</v>
      </c>
      <c r="O112" s="22">
        <v>0</v>
      </c>
      <c r="P112" s="23" t="s">
        <v>482</v>
      </c>
      <c r="Q112" s="6">
        <v>0.5</v>
      </c>
      <c r="R112" s="63">
        <v>0</v>
      </c>
      <c r="S112" s="23" t="s">
        <v>1494</v>
      </c>
      <c r="T112" s="6">
        <v>0.75</v>
      </c>
      <c r="U112" s="93">
        <v>0</v>
      </c>
      <c r="V112" s="56" t="s">
        <v>1800</v>
      </c>
      <c r="W112" s="6"/>
      <c r="X112" s="22"/>
      <c r="Y112" s="23"/>
      <c r="AA112" s="56" t="str">
        <f t="shared" si="3"/>
        <v>BAJO</v>
      </c>
    </row>
    <row r="113" spans="3:27" ht="85.5" x14ac:dyDescent="0.25">
      <c r="C113" s="42" t="s">
        <v>12</v>
      </c>
      <c r="D113" s="9" t="s">
        <v>483</v>
      </c>
      <c r="E113" s="10" t="s">
        <v>484</v>
      </c>
      <c r="F113" s="10">
        <v>1</v>
      </c>
      <c r="G113" s="11" t="s">
        <v>485</v>
      </c>
      <c r="H113" s="12" t="s">
        <v>484</v>
      </c>
      <c r="I113" s="10">
        <v>1</v>
      </c>
      <c r="J113" s="10" t="s">
        <v>485</v>
      </c>
      <c r="K113" s="58">
        <v>42736</v>
      </c>
      <c r="L113" s="58">
        <v>43070</v>
      </c>
      <c r="M113" s="74" t="s">
        <v>486</v>
      </c>
      <c r="N113" s="14">
        <v>0.25</v>
      </c>
      <c r="O113" s="15">
        <v>0</v>
      </c>
      <c r="P113" s="16"/>
      <c r="Q113" s="6">
        <v>0.5</v>
      </c>
      <c r="R113" s="60">
        <v>0.8</v>
      </c>
      <c r="S113" s="16" t="s">
        <v>1536</v>
      </c>
      <c r="T113" s="6">
        <v>0.75</v>
      </c>
      <c r="U113" s="90">
        <v>0.9</v>
      </c>
      <c r="V113" s="16" t="s">
        <v>1732</v>
      </c>
      <c r="W113" s="14"/>
      <c r="X113" s="15"/>
      <c r="Y113" s="16"/>
      <c r="AA113" s="56" t="str">
        <f t="shared" si="3"/>
        <v>ALTO</v>
      </c>
    </row>
    <row r="114" spans="3:27" ht="85.5" x14ac:dyDescent="0.25">
      <c r="C114" s="43" t="s">
        <v>12</v>
      </c>
      <c r="D114" s="17" t="s">
        <v>483</v>
      </c>
      <c r="E114" s="18" t="s">
        <v>484</v>
      </c>
      <c r="F114" s="18">
        <v>1</v>
      </c>
      <c r="G114" s="19" t="s">
        <v>485</v>
      </c>
      <c r="H114" s="20" t="s">
        <v>487</v>
      </c>
      <c r="I114" s="18">
        <v>1</v>
      </c>
      <c r="J114" s="18" t="s">
        <v>488</v>
      </c>
      <c r="K114" s="58">
        <v>42750</v>
      </c>
      <c r="L114" s="58">
        <v>42765</v>
      </c>
      <c r="M114" s="75" t="s">
        <v>489</v>
      </c>
      <c r="N114" s="6">
        <v>0.25</v>
      </c>
      <c r="O114" s="63">
        <v>1</v>
      </c>
      <c r="P114" s="23" t="s">
        <v>490</v>
      </c>
      <c r="Q114" s="6">
        <v>0.5</v>
      </c>
      <c r="R114" s="63">
        <v>1</v>
      </c>
      <c r="S114" s="23" t="s">
        <v>1598</v>
      </c>
      <c r="T114" s="6">
        <v>0.75</v>
      </c>
      <c r="U114" s="93">
        <v>1</v>
      </c>
      <c r="V114" s="23" t="s">
        <v>1598</v>
      </c>
      <c r="W114" s="6"/>
      <c r="X114" s="22"/>
      <c r="Y114" s="23"/>
      <c r="AA114" s="56" t="str">
        <f t="shared" si="3"/>
        <v>EJECUTADO</v>
      </c>
    </row>
    <row r="115" spans="3:27" ht="85.5" x14ac:dyDescent="0.25">
      <c r="C115" s="42" t="s">
        <v>12</v>
      </c>
      <c r="D115" s="9" t="s">
        <v>483</v>
      </c>
      <c r="E115" s="10" t="s">
        <v>484</v>
      </c>
      <c r="F115" s="10">
        <v>1</v>
      </c>
      <c r="G115" s="11" t="s">
        <v>485</v>
      </c>
      <c r="H115" s="12" t="s">
        <v>491</v>
      </c>
      <c r="I115" s="10">
        <v>2</v>
      </c>
      <c r="J115" s="10" t="s">
        <v>492</v>
      </c>
      <c r="K115" s="58">
        <v>42767</v>
      </c>
      <c r="L115" s="58">
        <v>42781</v>
      </c>
      <c r="M115" s="74" t="s">
        <v>489</v>
      </c>
      <c r="N115" s="14">
        <v>0.25</v>
      </c>
      <c r="O115" s="60">
        <v>1</v>
      </c>
      <c r="P115" s="16" t="s">
        <v>493</v>
      </c>
      <c r="Q115" s="6">
        <v>0.5</v>
      </c>
      <c r="R115" s="63">
        <v>1</v>
      </c>
      <c r="S115" s="23" t="s">
        <v>493</v>
      </c>
      <c r="T115" s="6">
        <v>0.75</v>
      </c>
      <c r="U115" s="93">
        <v>1</v>
      </c>
      <c r="V115" s="23" t="s">
        <v>493</v>
      </c>
      <c r="W115" s="14"/>
      <c r="X115" s="15"/>
      <c r="Y115" s="16"/>
      <c r="AA115" s="56" t="str">
        <f t="shared" si="3"/>
        <v>EJECUTADO</v>
      </c>
    </row>
    <row r="116" spans="3:27" ht="85.5" x14ac:dyDescent="0.25">
      <c r="C116" s="43" t="s">
        <v>12</v>
      </c>
      <c r="D116" s="17" t="s">
        <v>483</v>
      </c>
      <c r="E116" s="18" t="s">
        <v>484</v>
      </c>
      <c r="F116" s="18">
        <v>1</v>
      </c>
      <c r="G116" s="19" t="s">
        <v>485</v>
      </c>
      <c r="H116" s="20" t="s">
        <v>494</v>
      </c>
      <c r="I116" s="18">
        <v>1</v>
      </c>
      <c r="J116" s="18" t="s">
        <v>495</v>
      </c>
      <c r="K116" s="58">
        <v>42781</v>
      </c>
      <c r="L116" s="58">
        <v>43084</v>
      </c>
      <c r="M116" s="75" t="s">
        <v>489</v>
      </c>
      <c r="N116" s="6">
        <v>0.25</v>
      </c>
      <c r="O116" s="22">
        <v>1</v>
      </c>
      <c r="P116" s="23" t="s">
        <v>496</v>
      </c>
      <c r="Q116" s="6">
        <v>0.5</v>
      </c>
      <c r="R116" s="63">
        <v>0.38235294117647056</v>
      </c>
      <c r="S116" s="23" t="s">
        <v>1600</v>
      </c>
      <c r="T116" s="6">
        <v>0.75</v>
      </c>
      <c r="U116" s="93">
        <v>0.68</v>
      </c>
      <c r="V116" s="23" t="s">
        <v>1733</v>
      </c>
      <c r="W116" s="6"/>
      <c r="X116" s="22"/>
      <c r="Y116" s="23"/>
      <c r="AA116" s="56" t="str">
        <f t="shared" si="3"/>
        <v>ALTO</v>
      </c>
    </row>
    <row r="117" spans="3:27" ht="85.5" x14ac:dyDescent="0.25">
      <c r="C117" s="42" t="s">
        <v>12</v>
      </c>
      <c r="D117" s="9" t="s">
        <v>483</v>
      </c>
      <c r="E117" s="10" t="s">
        <v>497</v>
      </c>
      <c r="F117" s="10">
        <v>0</v>
      </c>
      <c r="G117" s="11" t="s">
        <v>498</v>
      </c>
      <c r="H117" s="12" t="s">
        <v>499</v>
      </c>
      <c r="I117" s="10">
        <v>2</v>
      </c>
      <c r="J117" s="10" t="s">
        <v>492</v>
      </c>
      <c r="K117" s="58">
        <v>42767</v>
      </c>
      <c r="L117" s="58">
        <v>42781</v>
      </c>
      <c r="M117" s="74" t="s">
        <v>489</v>
      </c>
      <c r="N117" s="14">
        <v>0.25</v>
      </c>
      <c r="O117" s="15">
        <v>0</v>
      </c>
      <c r="P117" s="16" t="s">
        <v>500</v>
      </c>
      <c r="Q117" s="6">
        <v>0.5</v>
      </c>
      <c r="R117" s="60">
        <v>1</v>
      </c>
      <c r="S117" s="16" t="s">
        <v>1599</v>
      </c>
      <c r="T117" s="6">
        <v>0.75</v>
      </c>
      <c r="U117" s="93">
        <v>1</v>
      </c>
      <c r="V117" s="23" t="s">
        <v>1599</v>
      </c>
      <c r="W117" s="14"/>
      <c r="X117" s="15"/>
      <c r="Y117" s="16"/>
      <c r="AA117" s="56" t="str">
        <f t="shared" si="3"/>
        <v>EJECUTADO</v>
      </c>
    </row>
    <row r="118" spans="3:27" ht="85.5" x14ac:dyDescent="0.25">
      <c r="C118" s="43" t="s">
        <v>12</v>
      </c>
      <c r="D118" s="17" t="s">
        <v>483</v>
      </c>
      <c r="E118" s="18" t="s">
        <v>497</v>
      </c>
      <c r="F118" s="18">
        <v>0</v>
      </c>
      <c r="G118" s="19" t="s">
        <v>498</v>
      </c>
      <c r="H118" s="20" t="s">
        <v>501</v>
      </c>
      <c r="I118" s="18">
        <v>1</v>
      </c>
      <c r="J118" s="18" t="s">
        <v>495</v>
      </c>
      <c r="K118" s="58">
        <v>42781</v>
      </c>
      <c r="L118" s="58">
        <v>43084</v>
      </c>
      <c r="M118" s="75" t="s">
        <v>489</v>
      </c>
      <c r="N118" s="6">
        <v>0.25</v>
      </c>
      <c r="O118" s="22">
        <v>0</v>
      </c>
      <c r="P118" s="23" t="s">
        <v>500</v>
      </c>
      <c r="Q118" s="6">
        <v>0.5</v>
      </c>
      <c r="R118" s="63">
        <v>0</v>
      </c>
      <c r="S118" s="23"/>
      <c r="T118" s="6">
        <v>0.75</v>
      </c>
      <c r="U118" s="93">
        <v>1</v>
      </c>
      <c r="V118" s="23" t="s">
        <v>1734</v>
      </c>
      <c r="W118" s="6"/>
      <c r="X118" s="22"/>
      <c r="Y118" s="23"/>
      <c r="AA118" s="56" t="str">
        <f t="shared" si="3"/>
        <v>EJECUTADO</v>
      </c>
    </row>
    <row r="119" spans="3:27" ht="85.5" x14ac:dyDescent="0.25">
      <c r="C119" s="42" t="s">
        <v>12</v>
      </c>
      <c r="D119" s="9" t="s">
        <v>483</v>
      </c>
      <c r="E119" s="10" t="s">
        <v>497</v>
      </c>
      <c r="F119" s="10">
        <v>0</v>
      </c>
      <c r="G119" s="11" t="s">
        <v>498</v>
      </c>
      <c r="H119" s="12" t="s">
        <v>502</v>
      </c>
      <c r="I119" s="10">
        <v>4</v>
      </c>
      <c r="J119" s="10" t="s">
        <v>503</v>
      </c>
      <c r="K119" s="58">
        <v>42782</v>
      </c>
      <c r="L119" s="58">
        <v>43084</v>
      </c>
      <c r="M119" s="74" t="s">
        <v>489</v>
      </c>
      <c r="N119" s="14">
        <v>0.25</v>
      </c>
      <c r="O119" s="15">
        <v>0</v>
      </c>
      <c r="P119" s="16" t="s">
        <v>500</v>
      </c>
      <c r="Q119" s="6">
        <v>0.5</v>
      </c>
      <c r="R119" s="60">
        <v>0</v>
      </c>
      <c r="S119" s="16" t="s">
        <v>1601</v>
      </c>
      <c r="T119" s="6">
        <v>0.75</v>
      </c>
      <c r="U119" s="90">
        <v>1</v>
      </c>
      <c r="V119" s="16" t="s">
        <v>1735</v>
      </c>
      <c r="W119" s="14"/>
      <c r="X119" s="15"/>
      <c r="Y119" s="16"/>
      <c r="AA119" s="56" t="str">
        <f t="shared" si="3"/>
        <v>EJECUTADO</v>
      </c>
    </row>
    <row r="120" spans="3:27" ht="85.5" x14ac:dyDescent="0.25">
      <c r="C120" s="43" t="s">
        <v>12</v>
      </c>
      <c r="D120" s="17" t="s">
        <v>483</v>
      </c>
      <c r="E120" s="18" t="s">
        <v>504</v>
      </c>
      <c r="F120" s="18">
        <v>1</v>
      </c>
      <c r="G120" s="19" t="s">
        <v>505</v>
      </c>
      <c r="H120" s="20" t="s">
        <v>506</v>
      </c>
      <c r="I120" s="18">
        <v>4</v>
      </c>
      <c r="J120" s="18" t="s">
        <v>507</v>
      </c>
      <c r="K120" s="58">
        <v>42767</v>
      </c>
      <c r="L120" s="58">
        <v>43084</v>
      </c>
      <c r="M120" s="75" t="s">
        <v>489</v>
      </c>
      <c r="N120" s="6">
        <v>0.25</v>
      </c>
      <c r="O120" s="63">
        <v>0.25</v>
      </c>
      <c r="P120" s="23" t="s">
        <v>508</v>
      </c>
      <c r="Q120" s="6">
        <v>0.5</v>
      </c>
      <c r="R120" s="63">
        <v>0.5</v>
      </c>
      <c r="S120" s="23" t="s">
        <v>1602</v>
      </c>
      <c r="T120" s="6">
        <v>0.75</v>
      </c>
      <c r="U120" s="93">
        <v>0.75</v>
      </c>
      <c r="V120" s="23" t="s">
        <v>1736</v>
      </c>
      <c r="W120" s="6"/>
      <c r="X120" s="22"/>
      <c r="Y120" s="23"/>
      <c r="AA120" s="56" t="str">
        <f t="shared" si="3"/>
        <v>ALTO</v>
      </c>
    </row>
    <row r="121" spans="3:27" ht="85.5" x14ac:dyDescent="0.25">
      <c r="C121" s="42" t="s">
        <v>12</v>
      </c>
      <c r="D121" s="9" t="s">
        <v>483</v>
      </c>
      <c r="E121" s="10" t="s">
        <v>504</v>
      </c>
      <c r="F121" s="10">
        <v>1</v>
      </c>
      <c r="G121" s="11" t="s">
        <v>505</v>
      </c>
      <c r="H121" s="12" t="s">
        <v>509</v>
      </c>
      <c r="I121" s="10">
        <v>1</v>
      </c>
      <c r="J121" s="10" t="s">
        <v>510</v>
      </c>
      <c r="K121" s="58">
        <v>42520</v>
      </c>
      <c r="L121" s="58">
        <v>42901</v>
      </c>
      <c r="M121" s="74" t="s">
        <v>489</v>
      </c>
      <c r="N121" s="14">
        <v>0.25</v>
      </c>
      <c r="O121" s="15">
        <v>0</v>
      </c>
      <c r="P121" s="16" t="s">
        <v>511</v>
      </c>
      <c r="Q121" s="6">
        <v>0.5</v>
      </c>
      <c r="R121" s="60">
        <v>1</v>
      </c>
      <c r="S121" s="16" t="s">
        <v>1603</v>
      </c>
      <c r="T121" s="6">
        <v>0.75</v>
      </c>
      <c r="U121" s="93">
        <v>1</v>
      </c>
      <c r="V121" s="23" t="s">
        <v>1603</v>
      </c>
      <c r="W121" s="14"/>
      <c r="X121" s="15"/>
      <c r="Y121" s="16"/>
      <c r="AA121" s="56" t="str">
        <f t="shared" si="3"/>
        <v>EJECUTADO</v>
      </c>
    </row>
    <row r="122" spans="3:27" ht="85.5" x14ac:dyDescent="0.25">
      <c r="C122" s="43" t="s">
        <v>12</v>
      </c>
      <c r="D122" s="17" t="s">
        <v>483</v>
      </c>
      <c r="E122" s="18" t="s">
        <v>504</v>
      </c>
      <c r="F122" s="18">
        <v>1</v>
      </c>
      <c r="G122" s="19" t="s">
        <v>505</v>
      </c>
      <c r="H122" s="20" t="s">
        <v>512</v>
      </c>
      <c r="I122" s="18">
        <v>1</v>
      </c>
      <c r="J122" s="18" t="s">
        <v>513</v>
      </c>
      <c r="K122" s="58">
        <v>42901</v>
      </c>
      <c r="L122" s="58">
        <v>42916</v>
      </c>
      <c r="M122" s="75" t="s">
        <v>489</v>
      </c>
      <c r="N122" s="6">
        <v>0.25</v>
      </c>
      <c r="O122" s="22">
        <v>0</v>
      </c>
      <c r="P122" s="23" t="s">
        <v>514</v>
      </c>
      <c r="Q122" s="6">
        <v>0.5</v>
      </c>
      <c r="R122" s="63">
        <v>0</v>
      </c>
      <c r="S122" s="23" t="s">
        <v>1604</v>
      </c>
      <c r="T122" s="6">
        <v>0.75</v>
      </c>
      <c r="U122" s="93">
        <v>0</v>
      </c>
      <c r="V122" s="23" t="s">
        <v>1737</v>
      </c>
      <c r="W122" s="6"/>
      <c r="X122" s="22"/>
      <c r="Y122" s="23"/>
      <c r="AA122" s="56" t="str">
        <f t="shared" si="3"/>
        <v>BAJO</v>
      </c>
    </row>
    <row r="123" spans="3:27" ht="85.5" x14ac:dyDescent="0.25">
      <c r="C123" s="42" t="s">
        <v>12</v>
      </c>
      <c r="D123" s="9" t="s">
        <v>483</v>
      </c>
      <c r="E123" s="10" t="s">
        <v>504</v>
      </c>
      <c r="F123" s="10">
        <v>1</v>
      </c>
      <c r="G123" s="11" t="s">
        <v>505</v>
      </c>
      <c r="H123" s="12" t="s">
        <v>515</v>
      </c>
      <c r="I123" s="10">
        <v>1</v>
      </c>
      <c r="J123" s="10" t="s">
        <v>513</v>
      </c>
      <c r="K123" s="58">
        <v>42916</v>
      </c>
      <c r="L123" s="58">
        <v>42962</v>
      </c>
      <c r="M123" s="74" t="s">
        <v>489</v>
      </c>
      <c r="N123" s="14">
        <v>0.25</v>
      </c>
      <c r="O123" s="15">
        <v>0</v>
      </c>
      <c r="P123" s="16" t="s">
        <v>516</v>
      </c>
      <c r="Q123" s="6">
        <v>0.5</v>
      </c>
      <c r="R123" s="63">
        <v>0</v>
      </c>
      <c r="S123" s="23" t="s">
        <v>1604</v>
      </c>
      <c r="T123" s="6">
        <v>0.75</v>
      </c>
      <c r="U123" s="90">
        <v>1</v>
      </c>
      <c r="V123" s="16" t="s">
        <v>1738</v>
      </c>
      <c r="W123" s="14"/>
      <c r="X123" s="15"/>
      <c r="Y123" s="16"/>
      <c r="AA123" s="56" t="str">
        <f t="shared" si="3"/>
        <v>EJECUTADO</v>
      </c>
    </row>
    <row r="124" spans="3:27" ht="409.5" x14ac:dyDescent="0.25">
      <c r="C124" s="43" t="s">
        <v>12</v>
      </c>
      <c r="D124" s="17" t="s">
        <v>483</v>
      </c>
      <c r="E124" s="18" t="s">
        <v>504</v>
      </c>
      <c r="F124" s="18">
        <v>1</v>
      </c>
      <c r="G124" s="19" t="s">
        <v>505</v>
      </c>
      <c r="H124" s="20" t="s">
        <v>517</v>
      </c>
      <c r="I124" s="18" t="s">
        <v>518</v>
      </c>
      <c r="J124" s="18" t="s">
        <v>519</v>
      </c>
      <c r="K124" s="58">
        <v>42781</v>
      </c>
      <c r="L124" s="58">
        <v>43084</v>
      </c>
      <c r="M124" s="75" t="s">
        <v>489</v>
      </c>
      <c r="N124" s="6">
        <v>0.25</v>
      </c>
      <c r="O124" s="63">
        <v>0.5</v>
      </c>
      <c r="P124" s="23" t="s">
        <v>520</v>
      </c>
      <c r="Q124" s="6">
        <v>0.5</v>
      </c>
      <c r="R124" s="63">
        <v>0.85</v>
      </c>
      <c r="S124" s="23" t="s">
        <v>1605</v>
      </c>
      <c r="T124" s="6">
        <v>0.75</v>
      </c>
      <c r="U124" s="93">
        <v>0.85</v>
      </c>
      <c r="V124" s="23" t="s">
        <v>1605</v>
      </c>
      <c r="W124" s="6"/>
      <c r="X124" s="22"/>
      <c r="Y124" s="23"/>
      <c r="AA124" s="56" t="str">
        <f t="shared" si="3"/>
        <v>ALTO</v>
      </c>
    </row>
    <row r="125" spans="3:27" ht="85.5" x14ac:dyDescent="0.25">
      <c r="C125" s="42" t="s">
        <v>12</v>
      </c>
      <c r="D125" s="9" t="s">
        <v>483</v>
      </c>
      <c r="E125" s="10" t="s">
        <v>504</v>
      </c>
      <c r="F125" s="10">
        <v>1</v>
      </c>
      <c r="G125" s="11" t="s">
        <v>505</v>
      </c>
      <c r="H125" s="12" t="s">
        <v>521</v>
      </c>
      <c r="I125" s="10">
        <v>4</v>
      </c>
      <c r="J125" s="10" t="s">
        <v>507</v>
      </c>
      <c r="K125" s="58">
        <v>42781</v>
      </c>
      <c r="L125" s="58">
        <v>43084</v>
      </c>
      <c r="M125" s="74" t="s">
        <v>489</v>
      </c>
      <c r="N125" s="14">
        <v>0.25</v>
      </c>
      <c r="O125" s="15">
        <v>0.25</v>
      </c>
      <c r="P125" s="16" t="s">
        <v>522</v>
      </c>
      <c r="Q125" s="6">
        <v>0.5</v>
      </c>
      <c r="R125" s="60">
        <v>0.5</v>
      </c>
      <c r="S125" s="23" t="s">
        <v>1606</v>
      </c>
      <c r="T125" s="6">
        <v>0.75</v>
      </c>
      <c r="U125" s="90">
        <v>1</v>
      </c>
      <c r="V125" s="23" t="s">
        <v>1739</v>
      </c>
      <c r="W125" s="14"/>
      <c r="X125" s="15"/>
      <c r="Y125" s="16"/>
      <c r="AA125" s="56" t="str">
        <f t="shared" si="3"/>
        <v>EJECUTADO</v>
      </c>
    </row>
    <row r="126" spans="3:27" ht="85.5" x14ac:dyDescent="0.25">
      <c r="C126" s="43" t="s">
        <v>12</v>
      </c>
      <c r="D126" s="17" t="s">
        <v>483</v>
      </c>
      <c r="E126" s="18" t="s">
        <v>504</v>
      </c>
      <c r="F126" s="18">
        <v>1</v>
      </c>
      <c r="G126" s="19" t="s">
        <v>505</v>
      </c>
      <c r="H126" s="20" t="s">
        <v>523</v>
      </c>
      <c r="I126" s="18">
        <v>2</v>
      </c>
      <c r="J126" s="18" t="s">
        <v>524</v>
      </c>
      <c r="K126" s="58">
        <v>42781</v>
      </c>
      <c r="L126" s="58">
        <v>43084</v>
      </c>
      <c r="M126" s="75" t="s">
        <v>489</v>
      </c>
      <c r="N126" s="6">
        <v>0.25</v>
      </c>
      <c r="O126" s="22">
        <v>0</v>
      </c>
      <c r="P126" s="23" t="s">
        <v>525</v>
      </c>
      <c r="Q126" s="6">
        <v>0.5</v>
      </c>
      <c r="R126" s="63">
        <v>0</v>
      </c>
      <c r="S126" s="23" t="s">
        <v>1607</v>
      </c>
      <c r="T126" s="6">
        <v>0.75</v>
      </c>
      <c r="U126" s="93">
        <v>0.5</v>
      </c>
      <c r="V126" s="23" t="s">
        <v>1740</v>
      </c>
      <c r="W126" s="6"/>
      <c r="X126" s="22"/>
      <c r="Y126" s="23"/>
      <c r="AA126" s="56" t="str">
        <f t="shared" si="3"/>
        <v>MEDIO</v>
      </c>
    </row>
    <row r="127" spans="3:27" ht="85.5" x14ac:dyDescent="0.25">
      <c r="C127" s="42" t="s">
        <v>12</v>
      </c>
      <c r="D127" s="9" t="s">
        <v>483</v>
      </c>
      <c r="E127" s="10" t="s">
        <v>504</v>
      </c>
      <c r="F127" s="10">
        <v>1</v>
      </c>
      <c r="G127" s="11" t="s">
        <v>505</v>
      </c>
      <c r="H127" s="12" t="s">
        <v>526</v>
      </c>
      <c r="I127" s="10">
        <v>1</v>
      </c>
      <c r="J127" s="10" t="s">
        <v>527</v>
      </c>
      <c r="K127" s="58">
        <v>42750</v>
      </c>
      <c r="L127" s="58">
        <v>42824</v>
      </c>
      <c r="M127" s="74" t="s">
        <v>489</v>
      </c>
      <c r="N127" s="14">
        <v>0.25</v>
      </c>
      <c r="O127" s="60">
        <v>1</v>
      </c>
      <c r="P127" s="16" t="s">
        <v>528</v>
      </c>
      <c r="Q127" s="6">
        <v>0.5</v>
      </c>
      <c r="R127" s="60">
        <v>1</v>
      </c>
      <c r="S127" s="16" t="s">
        <v>1608</v>
      </c>
      <c r="T127" s="6">
        <v>0.75</v>
      </c>
      <c r="U127" s="93">
        <v>1</v>
      </c>
      <c r="V127" s="23" t="s">
        <v>1608</v>
      </c>
      <c r="W127" s="14"/>
      <c r="X127" s="15"/>
      <c r="Y127" s="16"/>
      <c r="AA127" s="56" t="str">
        <f t="shared" si="3"/>
        <v>EJECUTADO</v>
      </c>
    </row>
    <row r="128" spans="3:27" ht="85.5" x14ac:dyDescent="0.25">
      <c r="C128" s="43" t="s">
        <v>12</v>
      </c>
      <c r="D128" s="17" t="s">
        <v>483</v>
      </c>
      <c r="E128" s="18" t="s">
        <v>529</v>
      </c>
      <c r="F128" s="18" t="s">
        <v>530</v>
      </c>
      <c r="G128" s="19" t="s">
        <v>531</v>
      </c>
      <c r="H128" s="20" t="s">
        <v>532</v>
      </c>
      <c r="I128" s="18" t="s">
        <v>533</v>
      </c>
      <c r="J128" s="18" t="s">
        <v>534</v>
      </c>
      <c r="K128" s="58">
        <v>42767</v>
      </c>
      <c r="L128" s="58">
        <v>43092</v>
      </c>
      <c r="M128" s="75" t="s">
        <v>535</v>
      </c>
      <c r="N128" s="6">
        <v>0.25</v>
      </c>
      <c r="O128" s="22">
        <v>4.7619047619047616E-2</v>
      </c>
      <c r="P128" s="23" t="s">
        <v>536</v>
      </c>
      <c r="Q128" s="6">
        <v>0.5</v>
      </c>
      <c r="R128" s="63">
        <v>9.0909090909090912E-2</v>
      </c>
      <c r="S128" s="23" t="s">
        <v>1495</v>
      </c>
      <c r="T128" s="6">
        <v>0.75</v>
      </c>
      <c r="U128" s="66">
        <v>0.90909090909090906</v>
      </c>
      <c r="V128" s="56" t="s">
        <v>1901</v>
      </c>
      <c r="W128" s="6"/>
      <c r="X128" s="22"/>
      <c r="Y128" s="23"/>
      <c r="AA128" s="56" t="str">
        <f t="shared" si="3"/>
        <v>ALTO</v>
      </c>
    </row>
    <row r="129" spans="3:27" ht="85.5" x14ac:dyDescent="0.25">
      <c r="C129" s="42" t="s">
        <v>12</v>
      </c>
      <c r="D129" s="9" t="s">
        <v>483</v>
      </c>
      <c r="E129" s="10" t="s">
        <v>529</v>
      </c>
      <c r="F129" s="10" t="s">
        <v>530</v>
      </c>
      <c r="G129" s="11" t="s">
        <v>531</v>
      </c>
      <c r="H129" s="12" t="s">
        <v>537</v>
      </c>
      <c r="I129" s="10">
        <v>1</v>
      </c>
      <c r="J129" s="10" t="s">
        <v>538</v>
      </c>
      <c r="K129" s="58">
        <v>42755</v>
      </c>
      <c r="L129" s="58">
        <v>42794</v>
      </c>
      <c r="M129" s="74" t="s">
        <v>535</v>
      </c>
      <c r="N129" s="14">
        <v>0.25</v>
      </c>
      <c r="O129" s="15">
        <v>1</v>
      </c>
      <c r="P129" s="16" t="s">
        <v>539</v>
      </c>
      <c r="Q129" s="6">
        <v>0.5</v>
      </c>
      <c r="R129" s="60">
        <v>1</v>
      </c>
      <c r="S129" s="16" t="s">
        <v>539</v>
      </c>
      <c r="T129" s="6">
        <v>0.75</v>
      </c>
      <c r="U129" s="66">
        <v>1</v>
      </c>
      <c r="V129" s="56" t="s">
        <v>539</v>
      </c>
      <c r="W129" s="14"/>
      <c r="X129" s="15"/>
      <c r="Y129" s="16"/>
      <c r="AA129" s="56" t="str">
        <f t="shared" si="3"/>
        <v>EJECUTADO</v>
      </c>
    </row>
    <row r="130" spans="3:27" ht="85.5" x14ac:dyDescent="0.25">
      <c r="C130" s="43" t="s">
        <v>12</v>
      </c>
      <c r="D130" s="17" t="s">
        <v>483</v>
      </c>
      <c r="E130" s="18" t="s">
        <v>529</v>
      </c>
      <c r="F130" s="18" t="s">
        <v>530</v>
      </c>
      <c r="G130" s="19" t="s">
        <v>531</v>
      </c>
      <c r="H130" s="20" t="s">
        <v>540</v>
      </c>
      <c r="I130" s="18">
        <v>3</v>
      </c>
      <c r="J130" s="18" t="s">
        <v>538</v>
      </c>
      <c r="K130" s="58">
        <v>42755</v>
      </c>
      <c r="L130" s="58">
        <v>43097</v>
      </c>
      <c r="M130" s="75" t="s">
        <v>535</v>
      </c>
      <c r="N130" s="6">
        <v>0.25</v>
      </c>
      <c r="O130" s="22">
        <v>0.33333333333333331</v>
      </c>
      <c r="P130" s="23" t="s">
        <v>541</v>
      </c>
      <c r="Q130" s="6">
        <v>0.5</v>
      </c>
      <c r="R130" s="63">
        <v>0.66</v>
      </c>
      <c r="S130" s="23" t="s">
        <v>1496</v>
      </c>
      <c r="T130" s="6">
        <v>0.75</v>
      </c>
      <c r="U130" s="66">
        <v>1</v>
      </c>
      <c r="V130" s="56" t="s">
        <v>1902</v>
      </c>
      <c r="W130" s="6"/>
      <c r="X130" s="22"/>
      <c r="Y130" s="23"/>
      <c r="AA130" s="56" t="str">
        <f t="shared" si="3"/>
        <v>EJECUTADO</v>
      </c>
    </row>
    <row r="131" spans="3:27" ht="85.5" x14ac:dyDescent="0.25">
      <c r="C131" s="42" t="s">
        <v>12</v>
      </c>
      <c r="D131" s="9" t="s">
        <v>483</v>
      </c>
      <c r="E131" s="10" t="s">
        <v>529</v>
      </c>
      <c r="F131" s="10" t="s">
        <v>530</v>
      </c>
      <c r="G131" s="11" t="s">
        <v>531</v>
      </c>
      <c r="H131" s="12" t="s">
        <v>542</v>
      </c>
      <c r="I131" s="10">
        <v>6</v>
      </c>
      <c r="J131" s="10" t="s">
        <v>543</v>
      </c>
      <c r="K131" s="58">
        <v>42826</v>
      </c>
      <c r="L131" s="58">
        <v>43092</v>
      </c>
      <c r="M131" s="74" t="s">
        <v>535</v>
      </c>
      <c r="N131" s="14">
        <v>0.25</v>
      </c>
      <c r="O131" s="15">
        <v>0.16666666666666666</v>
      </c>
      <c r="P131" s="16" t="s">
        <v>544</v>
      </c>
      <c r="Q131" s="6">
        <v>0.5</v>
      </c>
      <c r="R131" s="60">
        <v>0.5</v>
      </c>
      <c r="S131" s="16" t="s">
        <v>1497</v>
      </c>
      <c r="T131" s="6">
        <v>0.75</v>
      </c>
      <c r="U131" s="66">
        <v>0.5</v>
      </c>
      <c r="V131" s="56" t="s">
        <v>1497</v>
      </c>
      <c r="W131" s="14"/>
      <c r="X131" s="15"/>
      <c r="Y131" s="16"/>
      <c r="AA131" s="56" t="str">
        <f t="shared" si="3"/>
        <v>MEDIO</v>
      </c>
    </row>
    <row r="132" spans="3:27" ht="85.5" x14ac:dyDescent="0.25">
      <c r="C132" s="43" t="s">
        <v>12</v>
      </c>
      <c r="D132" s="17" t="s">
        <v>483</v>
      </c>
      <c r="E132" s="18" t="s">
        <v>529</v>
      </c>
      <c r="F132" s="18" t="s">
        <v>530</v>
      </c>
      <c r="G132" s="19" t="s">
        <v>531</v>
      </c>
      <c r="H132" s="20" t="s">
        <v>545</v>
      </c>
      <c r="I132" s="18">
        <v>1</v>
      </c>
      <c r="J132" s="18" t="s">
        <v>538</v>
      </c>
      <c r="K132" s="58">
        <v>42755</v>
      </c>
      <c r="L132" s="58">
        <v>42794</v>
      </c>
      <c r="M132" s="75" t="s">
        <v>535</v>
      </c>
      <c r="N132" s="6">
        <v>0.25</v>
      </c>
      <c r="O132" s="22">
        <v>1</v>
      </c>
      <c r="P132" s="23" t="s">
        <v>546</v>
      </c>
      <c r="Q132" s="6">
        <v>0.5</v>
      </c>
      <c r="R132" s="63">
        <v>1</v>
      </c>
      <c r="S132" s="23" t="s">
        <v>546</v>
      </c>
      <c r="T132" s="6">
        <v>0.75</v>
      </c>
      <c r="U132" s="66">
        <v>1</v>
      </c>
      <c r="V132" s="56" t="s">
        <v>546</v>
      </c>
      <c r="W132" s="6"/>
      <c r="X132" s="22"/>
      <c r="Y132" s="23"/>
      <c r="AA132" s="56" t="str">
        <f t="shared" si="3"/>
        <v>EJECUTADO</v>
      </c>
    </row>
    <row r="133" spans="3:27" ht="85.5" x14ac:dyDescent="0.25">
      <c r="C133" s="42" t="s">
        <v>12</v>
      </c>
      <c r="D133" s="9" t="s">
        <v>483</v>
      </c>
      <c r="E133" s="10" t="s">
        <v>529</v>
      </c>
      <c r="F133" s="10" t="s">
        <v>530</v>
      </c>
      <c r="G133" s="11" t="s">
        <v>531</v>
      </c>
      <c r="H133" s="12" t="s">
        <v>547</v>
      </c>
      <c r="I133" s="10">
        <v>4</v>
      </c>
      <c r="J133" s="10" t="s">
        <v>538</v>
      </c>
      <c r="K133" s="58">
        <v>42767</v>
      </c>
      <c r="L133" s="58">
        <v>43092</v>
      </c>
      <c r="M133" s="74" t="s">
        <v>535</v>
      </c>
      <c r="N133" s="14">
        <v>0.25</v>
      </c>
      <c r="O133" s="15">
        <v>0.25</v>
      </c>
      <c r="P133" s="16" t="s">
        <v>548</v>
      </c>
      <c r="Q133" s="6">
        <v>0.5</v>
      </c>
      <c r="R133" s="60">
        <v>0.5</v>
      </c>
      <c r="S133" s="16" t="s">
        <v>1498</v>
      </c>
      <c r="T133" s="6">
        <v>0.75</v>
      </c>
      <c r="U133" s="66">
        <v>0.75</v>
      </c>
      <c r="V133" s="56" t="s">
        <v>1903</v>
      </c>
      <c r="W133" s="14"/>
      <c r="X133" s="15"/>
      <c r="Y133" s="16"/>
      <c r="AA133" s="56" t="str">
        <f t="shared" si="3"/>
        <v>ALTO</v>
      </c>
    </row>
    <row r="134" spans="3:27" ht="85.5" x14ac:dyDescent="0.25">
      <c r="C134" s="43" t="s">
        <v>12</v>
      </c>
      <c r="D134" s="17" t="s">
        <v>483</v>
      </c>
      <c r="E134" s="18" t="s">
        <v>529</v>
      </c>
      <c r="F134" s="18" t="s">
        <v>530</v>
      </c>
      <c r="G134" s="19" t="s">
        <v>531</v>
      </c>
      <c r="H134" s="20" t="s">
        <v>549</v>
      </c>
      <c r="I134" s="18">
        <v>4</v>
      </c>
      <c r="J134" s="18" t="s">
        <v>550</v>
      </c>
      <c r="K134" s="58">
        <v>42767</v>
      </c>
      <c r="L134" s="58">
        <v>43092</v>
      </c>
      <c r="M134" s="75" t="s">
        <v>535</v>
      </c>
      <c r="N134" s="6">
        <v>0.25</v>
      </c>
      <c r="O134" s="22">
        <v>0.25</v>
      </c>
      <c r="P134" s="23" t="s">
        <v>551</v>
      </c>
      <c r="Q134" s="6">
        <v>0.5</v>
      </c>
      <c r="R134" s="63">
        <v>0.5</v>
      </c>
      <c r="S134" s="23" t="s">
        <v>1499</v>
      </c>
      <c r="T134" s="6">
        <v>0.75</v>
      </c>
      <c r="U134" s="66">
        <v>0.75</v>
      </c>
      <c r="V134" s="56" t="s">
        <v>1904</v>
      </c>
      <c r="W134" s="6"/>
      <c r="X134" s="22"/>
      <c r="Y134" s="23"/>
      <c r="AA134" s="56" t="str">
        <f t="shared" ref="AA134:AA197" si="4">+IF(U134&lt;0.33,"BAJO",IF(U134&lt;0.66,"MEDIO",IF(U134&lt;0.99,"ALTO","EJECUTADO")))</f>
        <v>ALTO</v>
      </c>
    </row>
    <row r="135" spans="3:27" ht="114" x14ac:dyDescent="0.25">
      <c r="C135" s="42" t="s">
        <v>12</v>
      </c>
      <c r="D135" s="9" t="s">
        <v>483</v>
      </c>
      <c r="E135" s="10" t="s">
        <v>552</v>
      </c>
      <c r="F135" s="10">
        <v>2</v>
      </c>
      <c r="G135" s="11" t="s">
        <v>553</v>
      </c>
      <c r="H135" s="12" t="s">
        <v>554</v>
      </c>
      <c r="I135" s="10">
        <v>2</v>
      </c>
      <c r="J135" s="10" t="s">
        <v>555</v>
      </c>
      <c r="K135" s="58">
        <v>42767</v>
      </c>
      <c r="L135" s="58">
        <v>43092</v>
      </c>
      <c r="M135" s="74" t="s">
        <v>535</v>
      </c>
      <c r="N135" s="14">
        <v>0.25</v>
      </c>
      <c r="O135" s="15">
        <v>0.5</v>
      </c>
      <c r="P135" s="16" t="s">
        <v>556</v>
      </c>
      <c r="Q135" s="6">
        <v>0.5</v>
      </c>
      <c r="R135" s="60">
        <v>1</v>
      </c>
      <c r="S135" s="16" t="s">
        <v>1500</v>
      </c>
      <c r="T135" s="6">
        <v>0.75</v>
      </c>
      <c r="U135" s="66">
        <v>1</v>
      </c>
      <c r="V135" s="56" t="s">
        <v>1905</v>
      </c>
      <c r="W135" s="14"/>
      <c r="X135" s="15"/>
      <c r="Y135" s="16"/>
      <c r="AA135" s="56" t="str">
        <f t="shared" si="4"/>
        <v>EJECUTADO</v>
      </c>
    </row>
    <row r="136" spans="3:27" ht="85.5" x14ac:dyDescent="0.25">
      <c r="C136" s="43" t="s">
        <v>12</v>
      </c>
      <c r="D136" s="17" t="s">
        <v>483</v>
      </c>
      <c r="E136" s="18" t="s">
        <v>552</v>
      </c>
      <c r="F136" s="18">
        <v>2</v>
      </c>
      <c r="G136" s="19" t="s">
        <v>553</v>
      </c>
      <c r="H136" s="20" t="s">
        <v>557</v>
      </c>
      <c r="I136" s="18">
        <v>2</v>
      </c>
      <c r="J136" s="18" t="s">
        <v>538</v>
      </c>
      <c r="K136" s="58">
        <v>42767</v>
      </c>
      <c r="L136" s="58">
        <v>43092</v>
      </c>
      <c r="M136" s="75" t="s">
        <v>535</v>
      </c>
      <c r="N136" s="6">
        <v>0.25</v>
      </c>
      <c r="O136" s="22">
        <v>0.5</v>
      </c>
      <c r="P136" s="23" t="s">
        <v>558</v>
      </c>
      <c r="Q136" s="6">
        <v>0.5</v>
      </c>
      <c r="R136" s="63">
        <v>0.5</v>
      </c>
      <c r="S136" s="23" t="s">
        <v>558</v>
      </c>
      <c r="T136" s="6">
        <v>0.75</v>
      </c>
      <c r="U136" s="66">
        <v>1</v>
      </c>
      <c r="V136" s="56" t="s">
        <v>1906</v>
      </c>
      <c r="W136" s="6"/>
      <c r="X136" s="22"/>
      <c r="Y136" s="23"/>
      <c r="AA136" s="56" t="str">
        <f t="shared" si="4"/>
        <v>EJECUTADO</v>
      </c>
    </row>
    <row r="137" spans="3:27" ht="85.5" x14ac:dyDescent="0.25">
      <c r="C137" s="42" t="s">
        <v>12</v>
      </c>
      <c r="D137" s="9" t="s">
        <v>483</v>
      </c>
      <c r="E137" s="10" t="s">
        <v>552</v>
      </c>
      <c r="F137" s="10">
        <v>2</v>
      </c>
      <c r="G137" s="11" t="s">
        <v>553</v>
      </c>
      <c r="H137" s="12" t="s">
        <v>559</v>
      </c>
      <c r="I137" s="68">
        <v>1</v>
      </c>
      <c r="J137" s="10" t="s">
        <v>560</v>
      </c>
      <c r="K137" s="58">
        <v>42887</v>
      </c>
      <c r="L137" s="58">
        <v>43070</v>
      </c>
      <c r="M137" s="74" t="s">
        <v>535</v>
      </c>
      <c r="N137" s="14">
        <v>0.25</v>
      </c>
      <c r="O137" s="15">
        <v>0.25</v>
      </c>
      <c r="P137" s="16" t="s">
        <v>561</v>
      </c>
      <c r="Q137" s="6">
        <v>0.5</v>
      </c>
      <c r="R137" s="60">
        <v>0.5</v>
      </c>
      <c r="S137" s="16" t="s">
        <v>561</v>
      </c>
      <c r="T137" s="6">
        <v>0.75</v>
      </c>
      <c r="U137" s="66">
        <v>0.75</v>
      </c>
      <c r="V137" s="56" t="s">
        <v>561</v>
      </c>
      <c r="W137" s="14"/>
      <c r="X137" s="15"/>
      <c r="Y137" s="16"/>
      <c r="AA137" s="56" t="str">
        <f t="shared" si="4"/>
        <v>ALTO</v>
      </c>
    </row>
    <row r="138" spans="3:27" ht="85.5" x14ac:dyDescent="0.25">
      <c r="C138" s="43" t="s">
        <v>12</v>
      </c>
      <c r="D138" s="17" t="s">
        <v>483</v>
      </c>
      <c r="E138" s="18" t="s">
        <v>552</v>
      </c>
      <c r="F138" s="18">
        <v>2</v>
      </c>
      <c r="G138" s="19" t="s">
        <v>553</v>
      </c>
      <c r="H138" s="20" t="s">
        <v>562</v>
      </c>
      <c r="I138" s="18">
        <v>1</v>
      </c>
      <c r="J138" s="18" t="s">
        <v>538</v>
      </c>
      <c r="K138" s="58">
        <v>42887</v>
      </c>
      <c r="L138" s="58">
        <v>43070</v>
      </c>
      <c r="M138" s="75" t="s">
        <v>535</v>
      </c>
      <c r="N138" s="6">
        <v>0.25</v>
      </c>
      <c r="O138" s="22">
        <v>1</v>
      </c>
      <c r="P138" s="23" t="s">
        <v>563</v>
      </c>
      <c r="Q138" s="6">
        <v>0.5</v>
      </c>
      <c r="R138" s="63">
        <v>1</v>
      </c>
      <c r="S138" s="23" t="s">
        <v>1501</v>
      </c>
      <c r="T138" s="6">
        <v>0.75</v>
      </c>
      <c r="U138" s="66">
        <v>0.75</v>
      </c>
      <c r="V138" s="56" t="s">
        <v>1907</v>
      </c>
      <c r="W138" s="6"/>
      <c r="X138" s="22"/>
      <c r="Y138" s="23"/>
      <c r="AA138" s="56" t="str">
        <f t="shared" si="4"/>
        <v>ALTO</v>
      </c>
    </row>
    <row r="139" spans="3:27" ht="85.5" x14ac:dyDescent="0.25">
      <c r="C139" s="42" t="s">
        <v>12</v>
      </c>
      <c r="D139" s="9" t="s">
        <v>483</v>
      </c>
      <c r="E139" s="10" t="s">
        <v>552</v>
      </c>
      <c r="F139" s="10">
        <v>2</v>
      </c>
      <c r="G139" s="11" t="s">
        <v>553</v>
      </c>
      <c r="H139" s="12" t="s">
        <v>564</v>
      </c>
      <c r="I139" s="10">
        <v>2</v>
      </c>
      <c r="J139" s="10" t="s">
        <v>538</v>
      </c>
      <c r="K139" s="58">
        <v>42887</v>
      </c>
      <c r="L139" s="58">
        <v>43070</v>
      </c>
      <c r="M139" s="74" t="s">
        <v>535</v>
      </c>
      <c r="N139" s="14">
        <v>0.25</v>
      </c>
      <c r="O139" s="15">
        <v>0.5</v>
      </c>
      <c r="P139" s="16" t="s">
        <v>565</v>
      </c>
      <c r="Q139" s="6">
        <v>0.5</v>
      </c>
      <c r="R139" s="60">
        <v>0.5</v>
      </c>
      <c r="S139" s="16" t="s">
        <v>565</v>
      </c>
      <c r="T139" s="6">
        <v>0.75</v>
      </c>
      <c r="U139" s="66">
        <v>1</v>
      </c>
      <c r="V139" s="56" t="s">
        <v>1908</v>
      </c>
      <c r="W139" s="14"/>
      <c r="X139" s="15"/>
      <c r="Y139" s="16"/>
      <c r="AA139" s="56" t="str">
        <f t="shared" si="4"/>
        <v>EJECUTADO</v>
      </c>
    </row>
    <row r="140" spans="3:27" ht="85.5" x14ac:dyDescent="0.25">
      <c r="C140" s="43" t="s">
        <v>12</v>
      </c>
      <c r="D140" s="17" t="s">
        <v>483</v>
      </c>
      <c r="E140" s="18" t="s">
        <v>552</v>
      </c>
      <c r="F140" s="18">
        <v>2</v>
      </c>
      <c r="G140" s="19" t="s">
        <v>553</v>
      </c>
      <c r="H140" s="20" t="s">
        <v>566</v>
      </c>
      <c r="I140" s="18">
        <v>2</v>
      </c>
      <c r="J140" s="18" t="s">
        <v>555</v>
      </c>
      <c r="K140" s="58">
        <v>42887</v>
      </c>
      <c r="L140" s="58">
        <v>43092</v>
      </c>
      <c r="M140" s="75" t="s">
        <v>535</v>
      </c>
      <c r="N140" s="6">
        <v>0.25</v>
      </c>
      <c r="O140" s="22">
        <v>0.5</v>
      </c>
      <c r="P140" s="23" t="s">
        <v>567</v>
      </c>
      <c r="Q140" s="6">
        <v>0.5</v>
      </c>
      <c r="R140" s="63">
        <v>0.5</v>
      </c>
      <c r="S140" s="23" t="s">
        <v>567</v>
      </c>
      <c r="T140" s="6">
        <v>0.75</v>
      </c>
      <c r="U140" s="66">
        <v>0.5</v>
      </c>
      <c r="V140" s="56" t="s">
        <v>1909</v>
      </c>
      <c r="W140" s="6"/>
      <c r="X140" s="22"/>
      <c r="Y140" s="23"/>
      <c r="AA140" s="56" t="str">
        <f t="shared" si="4"/>
        <v>MEDIO</v>
      </c>
    </row>
    <row r="141" spans="3:27" ht="85.5" x14ac:dyDescent="0.25">
      <c r="C141" s="42" t="s">
        <v>12</v>
      </c>
      <c r="D141" s="9" t="s">
        <v>483</v>
      </c>
      <c r="E141" s="10" t="s">
        <v>552</v>
      </c>
      <c r="F141" s="10">
        <v>2</v>
      </c>
      <c r="G141" s="11" t="s">
        <v>553</v>
      </c>
      <c r="H141" s="12" t="s">
        <v>568</v>
      </c>
      <c r="I141" s="10">
        <v>4</v>
      </c>
      <c r="J141" s="10" t="s">
        <v>555</v>
      </c>
      <c r="K141" s="58">
        <v>42767</v>
      </c>
      <c r="L141" s="58">
        <v>43092</v>
      </c>
      <c r="M141" s="74" t="s">
        <v>535</v>
      </c>
      <c r="N141" s="14">
        <v>0.25</v>
      </c>
      <c r="O141" s="15">
        <v>0.25</v>
      </c>
      <c r="P141" s="16" t="s">
        <v>569</v>
      </c>
      <c r="Q141" s="6">
        <v>0.5</v>
      </c>
      <c r="R141" s="60">
        <v>0.5</v>
      </c>
      <c r="S141" s="16" t="s">
        <v>1502</v>
      </c>
      <c r="T141" s="6">
        <v>0.75</v>
      </c>
      <c r="U141" s="66">
        <v>0.75</v>
      </c>
      <c r="V141" s="56" t="s">
        <v>1910</v>
      </c>
      <c r="W141" s="14"/>
      <c r="X141" s="15"/>
      <c r="Y141" s="16"/>
      <c r="AA141" s="56" t="str">
        <f t="shared" si="4"/>
        <v>ALTO</v>
      </c>
    </row>
    <row r="142" spans="3:27" ht="85.5" x14ac:dyDescent="0.25">
      <c r="C142" s="43" t="s">
        <v>12</v>
      </c>
      <c r="D142" s="17" t="s">
        <v>483</v>
      </c>
      <c r="E142" s="18" t="s">
        <v>552</v>
      </c>
      <c r="F142" s="18">
        <v>2</v>
      </c>
      <c r="G142" s="19" t="s">
        <v>553</v>
      </c>
      <c r="H142" s="20" t="s">
        <v>570</v>
      </c>
      <c r="I142" s="69">
        <v>1</v>
      </c>
      <c r="J142" s="18" t="s">
        <v>571</v>
      </c>
      <c r="K142" s="58">
        <v>42755</v>
      </c>
      <c r="L142" s="58">
        <v>43093</v>
      </c>
      <c r="M142" s="75" t="s">
        <v>535</v>
      </c>
      <c r="N142" s="6">
        <v>0.25</v>
      </c>
      <c r="O142" s="22">
        <v>0.25</v>
      </c>
      <c r="P142" s="23" t="s">
        <v>572</v>
      </c>
      <c r="Q142" s="6">
        <v>0.5</v>
      </c>
      <c r="R142" s="63">
        <v>0.5</v>
      </c>
      <c r="S142" s="23" t="s">
        <v>572</v>
      </c>
      <c r="T142" s="6">
        <v>0.75</v>
      </c>
      <c r="U142" s="66">
        <v>0.75</v>
      </c>
      <c r="V142" s="56" t="s">
        <v>572</v>
      </c>
      <c r="W142" s="6"/>
      <c r="X142" s="22"/>
      <c r="Y142" s="23"/>
      <c r="AA142" s="56" t="str">
        <f t="shared" si="4"/>
        <v>ALTO</v>
      </c>
    </row>
    <row r="143" spans="3:27" ht="85.5" x14ac:dyDescent="0.25">
      <c r="C143" s="42" t="s">
        <v>12</v>
      </c>
      <c r="D143" s="9" t="s">
        <v>483</v>
      </c>
      <c r="E143" s="10" t="s">
        <v>552</v>
      </c>
      <c r="F143" s="10">
        <v>2</v>
      </c>
      <c r="G143" s="11" t="s">
        <v>553</v>
      </c>
      <c r="H143" s="12" t="s">
        <v>573</v>
      </c>
      <c r="I143" s="68">
        <v>1</v>
      </c>
      <c r="J143" s="10" t="s">
        <v>571</v>
      </c>
      <c r="K143" s="58">
        <v>42755</v>
      </c>
      <c r="L143" s="58">
        <v>43093</v>
      </c>
      <c r="M143" s="74" t="s">
        <v>535</v>
      </c>
      <c r="N143" s="14">
        <v>0.25</v>
      </c>
      <c r="O143" s="15">
        <v>0.25</v>
      </c>
      <c r="P143" s="16" t="s">
        <v>574</v>
      </c>
      <c r="Q143" s="6">
        <v>0.5</v>
      </c>
      <c r="R143" s="60">
        <v>0.5</v>
      </c>
      <c r="S143" s="16" t="s">
        <v>574</v>
      </c>
      <c r="T143" s="6">
        <v>0.75</v>
      </c>
      <c r="U143" s="66">
        <v>0.75</v>
      </c>
      <c r="V143" s="56" t="s">
        <v>1911</v>
      </c>
      <c r="W143" s="14"/>
      <c r="X143" s="15"/>
      <c r="Y143" s="16"/>
      <c r="AA143" s="56" t="str">
        <f t="shared" si="4"/>
        <v>ALTO</v>
      </c>
    </row>
    <row r="144" spans="3:27" ht="85.5" x14ac:dyDescent="0.25">
      <c r="C144" s="43" t="s">
        <v>12</v>
      </c>
      <c r="D144" s="17" t="s">
        <v>483</v>
      </c>
      <c r="E144" s="18" t="s">
        <v>552</v>
      </c>
      <c r="F144" s="18">
        <v>2</v>
      </c>
      <c r="G144" s="19" t="s">
        <v>553</v>
      </c>
      <c r="H144" s="20" t="s">
        <v>575</v>
      </c>
      <c r="I144" s="69">
        <v>1</v>
      </c>
      <c r="J144" s="18" t="s">
        <v>571</v>
      </c>
      <c r="K144" s="58">
        <v>42755</v>
      </c>
      <c r="L144" s="58">
        <v>43093</v>
      </c>
      <c r="M144" s="75" t="s">
        <v>535</v>
      </c>
      <c r="N144" s="6">
        <v>0.25</v>
      </c>
      <c r="O144" s="22">
        <v>0</v>
      </c>
      <c r="P144" s="23" t="s">
        <v>576</v>
      </c>
      <c r="Q144" s="6">
        <v>0.5</v>
      </c>
      <c r="R144" s="63">
        <v>0.5</v>
      </c>
      <c r="S144" s="23" t="s">
        <v>1503</v>
      </c>
      <c r="T144" s="6">
        <v>0.75</v>
      </c>
      <c r="U144" s="66">
        <v>0.5</v>
      </c>
      <c r="V144" s="56" t="s">
        <v>1912</v>
      </c>
      <c r="W144" s="6"/>
      <c r="X144" s="22"/>
      <c r="Y144" s="23"/>
      <c r="AA144" s="56" t="str">
        <f t="shared" si="4"/>
        <v>MEDIO</v>
      </c>
    </row>
    <row r="145" spans="3:27" ht="85.5" x14ac:dyDescent="0.25">
      <c r="C145" s="42" t="s">
        <v>12</v>
      </c>
      <c r="D145" s="9" t="s">
        <v>483</v>
      </c>
      <c r="E145" s="10" t="s">
        <v>552</v>
      </c>
      <c r="F145" s="10">
        <v>2</v>
      </c>
      <c r="G145" s="11" t="s">
        <v>553</v>
      </c>
      <c r="H145" s="12" t="s">
        <v>577</v>
      </c>
      <c r="I145" s="68">
        <v>1</v>
      </c>
      <c r="J145" s="10" t="s">
        <v>578</v>
      </c>
      <c r="K145" s="58">
        <v>42749</v>
      </c>
      <c r="L145" s="58">
        <v>43092</v>
      </c>
      <c r="M145" s="74" t="s">
        <v>535</v>
      </c>
      <c r="N145" s="14">
        <v>0.25</v>
      </c>
      <c r="O145" s="15">
        <v>0.25</v>
      </c>
      <c r="P145" s="16" t="s">
        <v>579</v>
      </c>
      <c r="Q145" s="6">
        <v>0.5</v>
      </c>
      <c r="R145" s="60">
        <v>0.5</v>
      </c>
      <c r="S145" s="16"/>
      <c r="T145" s="6">
        <v>0.75</v>
      </c>
      <c r="U145" s="66">
        <v>0.75</v>
      </c>
      <c r="V145" s="56" t="s">
        <v>1913</v>
      </c>
      <c r="W145" s="14"/>
      <c r="X145" s="15"/>
      <c r="Y145" s="16"/>
      <c r="AA145" s="56" t="str">
        <f t="shared" si="4"/>
        <v>ALTO</v>
      </c>
    </row>
    <row r="146" spans="3:27" ht="85.5" x14ac:dyDescent="0.25">
      <c r="C146" s="43" t="s">
        <v>12</v>
      </c>
      <c r="D146" s="17" t="s">
        <v>483</v>
      </c>
      <c r="E146" s="18" t="s">
        <v>552</v>
      </c>
      <c r="F146" s="18">
        <v>2</v>
      </c>
      <c r="G146" s="19" t="s">
        <v>553</v>
      </c>
      <c r="H146" s="20" t="s">
        <v>580</v>
      </c>
      <c r="I146" s="18">
        <v>1</v>
      </c>
      <c r="J146" s="18" t="s">
        <v>538</v>
      </c>
      <c r="K146" s="58">
        <v>42767</v>
      </c>
      <c r="L146" s="58">
        <v>43092</v>
      </c>
      <c r="M146" s="75" t="s">
        <v>535</v>
      </c>
      <c r="N146" s="6">
        <v>0.25</v>
      </c>
      <c r="O146" s="63">
        <v>1</v>
      </c>
      <c r="P146" s="23" t="s">
        <v>581</v>
      </c>
      <c r="Q146" s="6">
        <v>0.5</v>
      </c>
      <c r="R146" s="63">
        <v>1</v>
      </c>
      <c r="S146" s="23" t="s">
        <v>581</v>
      </c>
      <c r="T146" s="6">
        <v>0.75</v>
      </c>
      <c r="U146" s="66">
        <v>1</v>
      </c>
      <c r="V146" s="56" t="s">
        <v>581</v>
      </c>
      <c r="W146" s="6"/>
      <c r="X146" s="22"/>
      <c r="Y146" s="23"/>
      <c r="AA146" s="56" t="str">
        <f t="shared" si="4"/>
        <v>EJECUTADO</v>
      </c>
    </row>
    <row r="147" spans="3:27" ht="85.5" x14ac:dyDescent="0.25">
      <c r="C147" s="42" t="s">
        <v>12</v>
      </c>
      <c r="D147" s="9" t="s">
        <v>483</v>
      </c>
      <c r="E147" s="10" t="s">
        <v>552</v>
      </c>
      <c r="F147" s="10">
        <v>2</v>
      </c>
      <c r="G147" s="11" t="s">
        <v>553</v>
      </c>
      <c r="H147" s="12" t="s">
        <v>582</v>
      </c>
      <c r="I147" s="10">
        <v>1</v>
      </c>
      <c r="J147" s="10" t="s">
        <v>538</v>
      </c>
      <c r="K147" s="58">
        <v>42887</v>
      </c>
      <c r="L147" s="58">
        <v>43092</v>
      </c>
      <c r="M147" s="74" t="s">
        <v>535</v>
      </c>
      <c r="N147" s="14">
        <v>0.25</v>
      </c>
      <c r="O147" s="15">
        <v>0</v>
      </c>
      <c r="P147" s="16" t="s">
        <v>583</v>
      </c>
      <c r="Q147" s="6">
        <v>0.5</v>
      </c>
      <c r="R147" s="60">
        <v>0</v>
      </c>
      <c r="S147" s="16" t="s">
        <v>1504</v>
      </c>
      <c r="T147" s="6">
        <v>0.75</v>
      </c>
      <c r="U147" s="66">
        <v>1</v>
      </c>
      <c r="V147" s="56" t="s">
        <v>1914</v>
      </c>
      <c r="W147" s="14"/>
      <c r="X147" s="15"/>
      <c r="Y147" s="16"/>
      <c r="AA147" s="56" t="str">
        <f t="shared" si="4"/>
        <v>EJECUTADO</v>
      </c>
    </row>
    <row r="148" spans="3:27" ht="85.5" x14ac:dyDescent="0.25">
      <c r="C148" s="43" t="s">
        <v>12</v>
      </c>
      <c r="D148" s="17" t="s">
        <v>483</v>
      </c>
      <c r="E148" s="18" t="s">
        <v>552</v>
      </c>
      <c r="F148" s="18">
        <v>2</v>
      </c>
      <c r="G148" s="19" t="s">
        <v>553</v>
      </c>
      <c r="H148" s="20" t="s">
        <v>584</v>
      </c>
      <c r="I148" s="18">
        <v>2</v>
      </c>
      <c r="J148" s="18" t="s">
        <v>538</v>
      </c>
      <c r="K148" s="58">
        <v>42887</v>
      </c>
      <c r="L148" s="58">
        <v>43092</v>
      </c>
      <c r="M148" s="75" t="s">
        <v>535</v>
      </c>
      <c r="N148" s="6">
        <v>0.25</v>
      </c>
      <c r="O148" s="22">
        <v>0</v>
      </c>
      <c r="P148" s="23" t="s">
        <v>583</v>
      </c>
      <c r="Q148" s="6">
        <v>0.5</v>
      </c>
      <c r="R148" s="60">
        <v>0</v>
      </c>
      <c r="S148" s="16" t="s">
        <v>1504</v>
      </c>
      <c r="T148" s="6">
        <v>0.75</v>
      </c>
      <c r="U148" s="66">
        <v>0.5</v>
      </c>
      <c r="V148" s="56" t="s">
        <v>1915</v>
      </c>
      <c r="W148" s="6"/>
      <c r="X148" s="22"/>
      <c r="Y148" s="23"/>
      <c r="AA148" s="56" t="str">
        <f t="shared" si="4"/>
        <v>MEDIO</v>
      </c>
    </row>
    <row r="149" spans="3:27" ht="85.5" x14ac:dyDescent="0.25">
      <c r="C149" s="42" t="s">
        <v>12</v>
      </c>
      <c r="D149" s="9" t="s">
        <v>483</v>
      </c>
      <c r="E149" s="10" t="s">
        <v>552</v>
      </c>
      <c r="F149" s="10">
        <v>2</v>
      </c>
      <c r="G149" s="11" t="s">
        <v>553</v>
      </c>
      <c r="H149" s="12" t="s">
        <v>585</v>
      </c>
      <c r="I149" s="10">
        <v>4</v>
      </c>
      <c r="J149" s="10" t="s">
        <v>538</v>
      </c>
      <c r="K149" s="58">
        <v>42795</v>
      </c>
      <c r="L149" s="58">
        <v>43092</v>
      </c>
      <c r="M149" s="74" t="s">
        <v>535</v>
      </c>
      <c r="N149" s="14">
        <v>0.25</v>
      </c>
      <c r="O149" s="15">
        <v>0</v>
      </c>
      <c r="P149" s="16" t="s">
        <v>586</v>
      </c>
      <c r="Q149" s="6">
        <v>0.5</v>
      </c>
      <c r="R149" s="60">
        <v>0.5</v>
      </c>
      <c r="S149" s="16" t="s">
        <v>1505</v>
      </c>
      <c r="T149" s="6">
        <v>0.75</v>
      </c>
      <c r="U149" s="66">
        <v>0.5</v>
      </c>
      <c r="V149" s="56" t="s">
        <v>1916</v>
      </c>
      <c r="W149" s="14"/>
      <c r="X149" s="15"/>
      <c r="Y149" s="16"/>
      <c r="AA149" s="56" t="str">
        <f t="shared" si="4"/>
        <v>MEDIO</v>
      </c>
    </row>
    <row r="150" spans="3:27" ht="85.5" x14ac:dyDescent="0.25">
      <c r="C150" s="43" t="s">
        <v>12</v>
      </c>
      <c r="D150" s="17" t="s">
        <v>483</v>
      </c>
      <c r="E150" s="18" t="s">
        <v>552</v>
      </c>
      <c r="F150" s="18">
        <v>2</v>
      </c>
      <c r="G150" s="19" t="s">
        <v>553</v>
      </c>
      <c r="H150" s="20" t="s">
        <v>587</v>
      </c>
      <c r="I150" s="18">
        <v>1</v>
      </c>
      <c r="J150" s="18" t="s">
        <v>538</v>
      </c>
      <c r="K150" s="58">
        <v>43009</v>
      </c>
      <c r="L150" s="58">
        <v>43092</v>
      </c>
      <c r="M150" s="75" t="s">
        <v>535</v>
      </c>
      <c r="N150" s="6">
        <v>0.25</v>
      </c>
      <c r="O150" s="22">
        <v>1</v>
      </c>
      <c r="P150" s="23" t="s">
        <v>588</v>
      </c>
      <c r="Q150" s="6">
        <v>0.5</v>
      </c>
      <c r="R150" s="63">
        <v>1</v>
      </c>
      <c r="S150" s="23" t="s">
        <v>588</v>
      </c>
      <c r="T150" s="6">
        <v>0.75</v>
      </c>
      <c r="U150" s="66">
        <v>1</v>
      </c>
      <c r="V150" s="56" t="s">
        <v>588</v>
      </c>
      <c r="W150" s="6"/>
      <c r="X150" s="22"/>
      <c r="Y150" s="23"/>
      <c r="AA150" s="56" t="str">
        <f t="shared" si="4"/>
        <v>EJECUTADO</v>
      </c>
    </row>
    <row r="151" spans="3:27" ht="85.5" x14ac:dyDescent="0.25">
      <c r="C151" s="42" t="s">
        <v>12</v>
      </c>
      <c r="D151" s="9" t="s">
        <v>483</v>
      </c>
      <c r="E151" s="10" t="s">
        <v>552</v>
      </c>
      <c r="F151" s="10">
        <v>2</v>
      </c>
      <c r="G151" s="11" t="s">
        <v>553</v>
      </c>
      <c r="H151" s="12" t="s">
        <v>589</v>
      </c>
      <c r="I151" s="10">
        <v>1</v>
      </c>
      <c r="J151" s="10" t="s">
        <v>538</v>
      </c>
      <c r="K151" s="58">
        <v>43009</v>
      </c>
      <c r="L151" s="58">
        <v>43092</v>
      </c>
      <c r="M151" s="74" t="s">
        <v>535</v>
      </c>
      <c r="N151" s="14">
        <v>0.25</v>
      </c>
      <c r="O151" s="15"/>
      <c r="P151" s="16" t="s">
        <v>590</v>
      </c>
      <c r="Q151" s="6">
        <v>0.5</v>
      </c>
      <c r="R151" s="60"/>
      <c r="S151" s="94" t="s">
        <v>590</v>
      </c>
      <c r="T151" s="6">
        <v>0.75</v>
      </c>
      <c r="V151" s="94" t="s">
        <v>590</v>
      </c>
      <c r="W151" s="14"/>
      <c r="X151" s="15"/>
      <c r="Y151" s="16"/>
      <c r="AA151" s="56" t="str">
        <f t="shared" si="4"/>
        <v>BAJO</v>
      </c>
    </row>
    <row r="152" spans="3:27" ht="85.5" x14ac:dyDescent="0.25">
      <c r="C152" s="43" t="s">
        <v>12</v>
      </c>
      <c r="D152" s="17" t="s">
        <v>483</v>
      </c>
      <c r="E152" s="18" t="s">
        <v>552</v>
      </c>
      <c r="F152" s="18">
        <v>2</v>
      </c>
      <c r="G152" s="19" t="s">
        <v>553</v>
      </c>
      <c r="H152" s="20" t="s">
        <v>591</v>
      </c>
      <c r="I152" s="18">
        <v>4</v>
      </c>
      <c r="J152" s="18" t="s">
        <v>538</v>
      </c>
      <c r="K152" s="58">
        <v>42856</v>
      </c>
      <c r="L152" s="58">
        <v>43092</v>
      </c>
      <c r="M152" s="75" t="s">
        <v>535</v>
      </c>
      <c r="N152" s="6">
        <v>0.25</v>
      </c>
      <c r="O152" s="22">
        <v>0</v>
      </c>
      <c r="P152" s="23" t="s">
        <v>576</v>
      </c>
      <c r="Q152" s="6">
        <v>0.5</v>
      </c>
      <c r="R152" s="60">
        <v>0.5</v>
      </c>
      <c r="S152" s="16" t="s">
        <v>1506</v>
      </c>
      <c r="T152" s="6">
        <v>0.75</v>
      </c>
      <c r="U152" s="66">
        <v>0.5</v>
      </c>
      <c r="V152" s="56" t="s">
        <v>1917</v>
      </c>
      <c r="W152" s="6"/>
      <c r="X152" s="22"/>
      <c r="Y152" s="23"/>
      <c r="AA152" s="56" t="str">
        <f t="shared" si="4"/>
        <v>MEDIO</v>
      </c>
    </row>
    <row r="153" spans="3:27" ht="85.5" x14ac:dyDescent="0.25">
      <c r="C153" s="42" t="s">
        <v>12</v>
      </c>
      <c r="D153" s="9" t="s">
        <v>483</v>
      </c>
      <c r="E153" s="10" t="s">
        <v>552</v>
      </c>
      <c r="F153" s="10">
        <v>2</v>
      </c>
      <c r="G153" s="11" t="s">
        <v>553</v>
      </c>
      <c r="H153" s="12" t="s">
        <v>592</v>
      </c>
      <c r="I153" s="10">
        <v>1</v>
      </c>
      <c r="J153" s="10" t="s">
        <v>538</v>
      </c>
      <c r="K153" s="58">
        <v>42736</v>
      </c>
      <c r="L153" s="58">
        <v>43092</v>
      </c>
      <c r="M153" s="74" t="s">
        <v>535</v>
      </c>
      <c r="N153" s="14">
        <v>0.25</v>
      </c>
      <c r="O153" s="15">
        <v>0</v>
      </c>
      <c r="P153" s="16" t="s">
        <v>593</v>
      </c>
      <c r="Q153" s="6">
        <v>0.5</v>
      </c>
      <c r="R153" s="60">
        <v>1</v>
      </c>
      <c r="S153" s="16" t="s">
        <v>1507</v>
      </c>
      <c r="T153" s="6">
        <v>0.75</v>
      </c>
      <c r="U153" s="66">
        <v>1</v>
      </c>
      <c r="V153" s="56" t="s">
        <v>1507</v>
      </c>
      <c r="W153" s="14"/>
      <c r="X153" s="15"/>
      <c r="Y153" s="16"/>
      <c r="AA153" s="56" t="str">
        <f t="shared" si="4"/>
        <v>EJECUTADO</v>
      </c>
    </row>
    <row r="154" spans="3:27" ht="85.5" x14ac:dyDescent="0.25">
      <c r="C154" s="43" t="s">
        <v>12</v>
      </c>
      <c r="D154" s="17" t="s">
        <v>483</v>
      </c>
      <c r="E154" s="18" t="s">
        <v>552</v>
      </c>
      <c r="F154" s="18">
        <v>2</v>
      </c>
      <c r="G154" s="19" t="s">
        <v>553</v>
      </c>
      <c r="H154" s="20" t="s">
        <v>594</v>
      </c>
      <c r="I154" s="18">
        <v>1</v>
      </c>
      <c r="J154" s="18" t="s">
        <v>538</v>
      </c>
      <c r="K154" s="58">
        <v>42887</v>
      </c>
      <c r="L154" s="58">
        <v>43092</v>
      </c>
      <c r="M154" s="75" t="s">
        <v>535</v>
      </c>
      <c r="N154" s="6">
        <v>0.25</v>
      </c>
      <c r="O154" s="22">
        <v>0</v>
      </c>
      <c r="P154" s="23" t="s">
        <v>595</v>
      </c>
      <c r="Q154" s="6">
        <v>0.5</v>
      </c>
      <c r="R154" s="63">
        <v>1</v>
      </c>
      <c r="S154" s="23" t="s">
        <v>1508</v>
      </c>
      <c r="T154" s="6">
        <v>0.75</v>
      </c>
      <c r="U154" s="66">
        <v>1</v>
      </c>
      <c r="V154" s="56" t="s">
        <v>1508</v>
      </c>
      <c r="W154" s="6"/>
      <c r="X154" s="22"/>
      <c r="Y154" s="23"/>
      <c r="AA154" s="56" t="str">
        <f t="shared" si="4"/>
        <v>EJECUTADO</v>
      </c>
    </row>
    <row r="155" spans="3:27" ht="85.5" x14ac:dyDescent="0.25">
      <c r="C155" s="42" t="s">
        <v>12</v>
      </c>
      <c r="D155" s="9" t="s">
        <v>483</v>
      </c>
      <c r="E155" s="10" t="s">
        <v>552</v>
      </c>
      <c r="F155" s="10">
        <v>2</v>
      </c>
      <c r="G155" s="11" t="s">
        <v>553</v>
      </c>
      <c r="H155" s="12" t="s">
        <v>596</v>
      </c>
      <c r="I155" s="10">
        <v>1</v>
      </c>
      <c r="J155" s="10" t="s">
        <v>538</v>
      </c>
      <c r="K155" s="58">
        <v>42887</v>
      </c>
      <c r="L155" s="58">
        <v>43092</v>
      </c>
      <c r="M155" s="74" t="s">
        <v>535</v>
      </c>
      <c r="N155" s="14">
        <v>0.25</v>
      </c>
      <c r="O155" s="15">
        <v>1</v>
      </c>
      <c r="P155" s="16" t="s">
        <v>597</v>
      </c>
      <c r="Q155" s="6">
        <v>0.5</v>
      </c>
      <c r="R155" s="60">
        <v>1</v>
      </c>
      <c r="S155" s="16" t="s">
        <v>597</v>
      </c>
      <c r="T155" s="6">
        <v>0.75</v>
      </c>
      <c r="U155" s="66">
        <v>0</v>
      </c>
      <c r="V155" s="56" t="s">
        <v>1918</v>
      </c>
      <c r="W155" s="14"/>
      <c r="X155" s="15"/>
      <c r="Y155" s="16"/>
      <c r="AA155" s="56" t="str">
        <f t="shared" si="4"/>
        <v>BAJO</v>
      </c>
    </row>
    <row r="156" spans="3:27" ht="85.5" x14ac:dyDescent="0.25">
      <c r="C156" s="43" t="s">
        <v>12</v>
      </c>
      <c r="D156" s="17" t="s">
        <v>483</v>
      </c>
      <c r="E156" s="18" t="s">
        <v>552</v>
      </c>
      <c r="F156" s="18">
        <v>2</v>
      </c>
      <c r="G156" s="19" t="s">
        <v>553</v>
      </c>
      <c r="H156" s="20" t="s">
        <v>598</v>
      </c>
      <c r="I156" s="18">
        <v>2</v>
      </c>
      <c r="J156" s="18" t="s">
        <v>599</v>
      </c>
      <c r="K156" s="58">
        <v>42887</v>
      </c>
      <c r="L156" s="58">
        <v>43092</v>
      </c>
      <c r="M156" s="75" t="s">
        <v>535</v>
      </c>
      <c r="N156" s="6">
        <v>0.25</v>
      </c>
      <c r="O156" s="22">
        <v>1</v>
      </c>
      <c r="P156" s="23" t="s">
        <v>597</v>
      </c>
      <c r="Q156" s="6">
        <v>0.5</v>
      </c>
      <c r="R156" s="63">
        <v>1</v>
      </c>
      <c r="S156" s="23" t="s">
        <v>597</v>
      </c>
      <c r="T156" s="6">
        <v>0.75</v>
      </c>
      <c r="V156" s="56" t="s">
        <v>1918</v>
      </c>
      <c r="W156" s="6"/>
      <c r="X156" s="22"/>
      <c r="Y156" s="23"/>
      <c r="AA156" s="56" t="str">
        <f t="shared" si="4"/>
        <v>BAJO</v>
      </c>
    </row>
    <row r="157" spans="3:27" ht="85.5" x14ac:dyDescent="0.25">
      <c r="C157" s="42" t="s">
        <v>12</v>
      </c>
      <c r="D157" s="9" t="s">
        <v>483</v>
      </c>
      <c r="E157" s="10" t="s">
        <v>552</v>
      </c>
      <c r="F157" s="10">
        <v>2</v>
      </c>
      <c r="G157" s="11" t="s">
        <v>553</v>
      </c>
      <c r="H157" s="12" t="s">
        <v>600</v>
      </c>
      <c r="I157" s="10">
        <v>1</v>
      </c>
      <c r="J157" s="10" t="s">
        <v>538</v>
      </c>
      <c r="K157" s="58">
        <v>42749</v>
      </c>
      <c r="L157" s="58">
        <v>42824</v>
      </c>
      <c r="M157" s="74" t="s">
        <v>535</v>
      </c>
      <c r="N157" s="14">
        <v>0.25</v>
      </c>
      <c r="O157" s="15">
        <v>1</v>
      </c>
      <c r="P157" s="16" t="s">
        <v>601</v>
      </c>
      <c r="Q157" s="6">
        <v>0.5</v>
      </c>
      <c r="R157" s="60">
        <v>1</v>
      </c>
      <c r="S157" s="16" t="s">
        <v>1509</v>
      </c>
      <c r="T157" s="6">
        <v>0.75</v>
      </c>
      <c r="U157" s="66">
        <v>1</v>
      </c>
      <c r="V157" s="56" t="s">
        <v>1509</v>
      </c>
      <c r="W157" s="14"/>
      <c r="X157" s="15"/>
      <c r="Y157" s="16"/>
      <c r="AA157" s="56" t="str">
        <f t="shared" si="4"/>
        <v>EJECUTADO</v>
      </c>
    </row>
    <row r="158" spans="3:27" ht="85.5" x14ac:dyDescent="0.25">
      <c r="C158" s="43" t="s">
        <v>12</v>
      </c>
      <c r="D158" s="17" t="s">
        <v>483</v>
      </c>
      <c r="E158" s="18" t="s">
        <v>552</v>
      </c>
      <c r="F158" s="18">
        <v>2</v>
      </c>
      <c r="G158" s="19" t="s">
        <v>553</v>
      </c>
      <c r="H158" s="20" t="s">
        <v>602</v>
      </c>
      <c r="I158" s="18">
        <v>2</v>
      </c>
      <c r="J158" s="18" t="s">
        <v>603</v>
      </c>
      <c r="K158" s="58">
        <v>42887</v>
      </c>
      <c r="L158" s="58">
        <v>43092</v>
      </c>
      <c r="M158" s="75" t="s">
        <v>535</v>
      </c>
      <c r="N158" s="6">
        <v>0.25</v>
      </c>
      <c r="O158" s="22">
        <v>0.5</v>
      </c>
      <c r="P158" s="23" t="s">
        <v>604</v>
      </c>
      <c r="Q158" s="6">
        <v>0.5</v>
      </c>
      <c r="R158" s="63">
        <v>1</v>
      </c>
      <c r="S158" s="23" t="s">
        <v>1510</v>
      </c>
      <c r="T158" s="6">
        <v>0.75</v>
      </c>
      <c r="U158" s="66">
        <v>1</v>
      </c>
      <c r="V158" s="56" t="s">
        <v>1510</v>
      </c>
      <c r="W158" s="6"/>
      <c r="X158" s="22"/>
      <c r="Y158" s="23"/>
      <c r="AA158" s="56" t="str">
        <f t="shared" si="4"/>
        <v>EJECUTADO</v>
      </c>
    </row>
    <row r="159" spans="3:27" ht="85.5" x14ac:dyDescent="0.25">
      <c r="C159" s="42" t="s">
        <v>12</v>
      </c>
      <c r="D159" s="9" t="s">
        <v>483</v>
      </c>
      <c r="E159" s="10" t="s">
        <v>552</v>
      </c>
      <c r="F159" s="10">
        <v>2</v>
      </c>
      <c r="G159" s="11" t="s">
        <v>553</v>
      </c>
      <c r="H159" s="12" t="s">
        <v>605</v>
      </c>
      <c r="I159" s="10">
        <v>2</v>
      </c>
      <c r="J159" s="10" t="s">
        <v>606</v>
      </c>
      <c r="K159" s="58">
        <v>42755</v>
      </c>
      <c r="L159" s="58">
        <v>43097</v>
      </c>
      <c r="M159" s="74" t="s">
        <v>535</v>
      </c>
      <c r="N159" s="14">
        <v>0.25</v>
      </c>
      <c r="O159" s="15">
        <v>0.5</v>
      </c>
      <c r="P159" s="16" t="s">
        <v>607</v>
      </c>
      <c r="Q159" s="6">
        <v>0.5</v>
      </c>
      <c r="R159" s="60">
        <v>1</v>
      </c>
      <c r="S159" s="16"/>
      <c r="T159" s="6">
        <v>0.75</v>
      </c>
      <c r="U159" s="66">
        <v>1</v>
      </c>
      <c r="V159" s="56" t="s">
        <v>1919</v>
      </c>
      <c r="W159" s="14"/>
      <c r="X159" s="15"/>
      <c r="Y159" s="16"/>
      <c r="AA159" s="56" t="str">
        <f t="shared" si="4"/>
        <v>EJECUTADO</v>
      </c>
    </row>
    <row r="160" spans="3:27" ht="85.5" x14ac:dyDescent="0.25">
      <c r="C160" s="43" t="s">
        <v>12</v>
      </c>
      <c r="D160" s="17" t="s">
        <v>483</v>
      </c>
      <c r="E160" s="18" t="s">
        <v>552</v>
      </c>
      <c r="F160" s="18">
        <v>2</v>
      </c>
      <c r="G160" s="19" t="s">
        <v>553</v>
      </c>
      <c r="H160" s="20" t="s">
        <v>608</v>
      </c>
      <c r="I160" s="18">
        <v>12</v>
      </c>
      <c r="J160" s="18" t="s">
        <v>609</v>
      </c>
      <c r="K160" s="58">
        <v>42767</v>
      </c>
      <c r="L160" s="58">
        <v>43092</v>
      </c>
      <c r="M160" s="75" t="s">
        <v>535</v>
      </c>
      <c r="N160" s="6">
        <v>0.25</v>
      </c>
      <c r="O160" s="22">
        <v>0.33333333333333331</v>
      </c>
      <c r="P160" s="23" t="s">
        <v>610</v>
      </c>
      <c r="Q160" s="6">
        <v>0.5</v>
      </c>
      <c r="R160" s="63">
        <v>0.58333333333333337</v>
      </c>
      <c r="S160" s="23" t="s">
        <v>1511</v>
      </c>
      <c r="T160" s="6">
        <v>0.75</v>
      </c>
      <c r="U160" s="66">
        <v>0.75</v>
      </c>
      <c r="V160" s="56" t="s">
        <v>1920</v>
      </c>
      <c r="W160" s="6"/>
      <c r="X160" s="22"/>
      <c r="Y160" s="23"/>
      <c r="AA160" s="56" t="str">
        <f t="shared" si="4"/>
        <v>ALTO</v>
      </c>
    </row>
    <row r="161" spans="3:27" ht="85.5" x14ac:dyDescent="0.25">
      <c r="C161" s="42" t="s">
        <v>12</v>
      </c>
      <c r="D161" s="9" t="s">
        <v>483</v>
      </c>
      <c r="E161" s="10" t="s">
        <v>552</v>
      </c>
      <c r="F161" s="10">
        <v>2</v>
      </c>
      <c r="G161" s="11" t="s">
        <v>553</v>
      </c>
      <c r="H161" s="12" t="s">
        <v>611</v>
      </c>
      <c r="I161" s="10" t="s">
        <v>612</v>
      </c>
      <c r="J161" s="10" t="s">
        <v>613</v>
      </c>
      <c r="K161" s="58">
        <v>42767</v>
      </c>
      <c r="L161" s="58">
        <v>43092</v>
      </c>
      <c r="M161" s="74" t="s">
        <v>535</v>
      </c>
      <c r="N161" s="14">
        <v>0.25</v>
      </c>
      <c r="O161" s="15">
        <v>0.25</v>
      </c>
      <c r="P161" s="16" t="s">
        <v>614</v>
      </c>
      <c r="Q161" s="6">
        <v>0.5</v>
      </c>
      <c r="R161" s="60">
        <v>0.5</v>
      </c>
      <c r="S161" s="16" t="s">
        <v>1512</v>
      </c>
      <c r="T161" s="6">
        <v>0.75</v>
      </c>
      <c r="U161" s="66">
        <v>0.75</v>
      </c>
      <c r="V161" s="56" t="s">
        <v>1512</v>
      </c>
      <c r="W161" s="14"/>
      <c r="X161" s="15"/>
      <c r="Y161" s="16"/>
      <c r="AA161" s="56" t="str">
        <f t="shared" si="4"/>
        <v>ALTO</v>
      </c>
    </row>
    <row r="162" spans="3:27" ht="85.5" x14ac:dyDescent="0.25">
      <c r="C162" s="43" t="s">
        <v>12</v>
      </c>
      <c r="D162" s="17" t="s">
        <v>483</v>
      </c>
      <c r="E162" s="18" t="s">
        <v>552</v>
      </c>
      <c r="F162" s="18">
        <v>2</v>
      </c>
      <c r="G162" s="19" t="s">
        <v>553</v>
      </c>
      <c r="H162" s="20" t="s">
        <v>615</v>
      </c>
      <c r="I162" s="18">
        <v>1</v>
      </c>
      <c r="J162" s="18" t="s">
        <v>613</v>
      </c>
      <c r="K162" s="58">
        <v>42767</v>
      </c>
      <c r="L162" s="58">
        <v>43092</v>
      </c>
      <c r="M162" s="75" t="s">
        <v>535</v>
      </c>
      <c r="N162" s="6">
        <v>0.25</v>
      </c>
      <c r="O162" s="22">
        <v>0.25</v>
      </c>
      <c r="P162" s="23" t="s">
        <v>616</v>
      </c>
      <c r="Q162" s="6">
        <v>0.5</v>
      </c>
      <c r="R162" s="63">
        <v>0.5</v>
      </c>
      <c r="S162" s="23" t="s">
        <v>1513</v>
      </c>
      <c r="T162" s="6">
        <v>0.75</v>
      </c>
      <c r="U162" s="66">
        <v>0.75</v>
      </c>
      <c r="V162" s="56" t="s">
        <v>1921</v>
      </c>
      <c r="W162" s="6"/>
      <c r="X162" s="22"/>
      <c r="Y162" s="23"/>
      <c r="AA162" s="56" t="str">
        <f t="shared" si="4"/>
        <v>ALTO</v>
      </c>
    </row>
    <row r="163" spans="3:27" ht="85.5" x14ac:dyDescent="0.25">
      <c r="C163" s="42" t="s">
        <v>12</v>
      </c>
      <c r="D163" s="9" t="s">
        <v>483</v>
      </c>
      <c r="E163" s="10" t="s">
        <v>552</v>
      </c>
      <c r="F163" s="10">
        <v>2</v>
      </c>
      <c r="G163" s="11" t="s">
        <v>553</v>
      </c>
      <c r="H163" s="12" t="s">
        <v>617</v>
      </c>
      <c r="I163" s="10">
        <v>1</v>
      </c>
      <c r="J163" s="10" t="s">
        <v>618</v>
      </c>
      <c r="K163" s="58">
        <v>42767</v>
      </c>
      <c r="L163" s="58">
        <v>43092</v>
      </c>
      <c r="M163" s="74" t="s">
        <v>535</v>
      </c>
      <c r="N163" s="14">
        <v>0.25</v>
      </c>
      <c r="O163" s="15">
        <v>1</v>
      </c>
      <c r="P163" s="16" t="s">
        <v>619</v>
      </c>
      <c r="Q163" s="6">
        <v>0.5</v>
      </c>
      <c r="R163" s="60">
        <v>1</v>
      </c>
      <c r="S163" s="16" t="s">
        <v>619</v>
      </c>
      <c r="T163" s="6">
        <v>0.75</v>
      </c>
      <c r="U163" s="66">
        <v>1</v>
      </c>
      <c r="V163" s="56" t="s">
        <v>619</v>
      </c>
      <c r="W163" s="14"/>
      <c r="X163" s="15"/>
      <c r="Y163" s="16"/>
      <c r="AA163" s="56" t="str">
        <f t="shared" si="4"/>
        <v>EJECUTADO</v>
      </c>
    </row>
    <row r="164" spans="3:27" ht="85.5" x14ac:dyDescent="0.25">
      <c r="C164" s="43" t="s">
        <v>12</v>
      </c>
      <c r="D164" s="17" t="s">
        <v>483</v>
      </c>
      <c r="E164" s="18" t="s">
        <v>552</v>
      </c>
      <c r="F164" s="18">
        <v>2</v>
      </c>
      <c r="G164" s="19" t="s">
        <v>553</v>
      </c>
      <c r="H164" s="20" t="s">
        <v>620</v>
      </c>
      <c r="I164" s="18">
        <v>2</v>
      </c>
      <c r="J164" s="18" t="s">
        <v>599</v>
      </c>
      <c r="K164" s="58">
        <v>42767</v>
      </c>
      <c r="L164" s="58">
        <v>43092</v>
      </c>
      <c r="M164" s="75" t="s">
        <v>535</v>
      </c>
      <c r="N164" s="6">
        <v>0.25</v>
      </c>
      <c r="O164" s="22">
        <v>0</v>
      </c>
      <c r="P164" s="23" t="s">
        <v>621</v>
      </c>
      <c r="Q164" s="6">
        <v>0.5</v>
      </c>
      <c r="R164" s="63">
        <v>0</v>
      </c>
      <c r="S164" s="23" t="s">
        <v>1514</v>
      </c>
      <c r="T164" s="6">
        <v>0.75</v>
      </c>
      <c r="U164" s="66">
        <v>0.5</v>
      </c>
      <c r="V164" s="56" t="s">
        <v>1922</v>
      </c>
      <c r="W164" s="6"/>
      <c r="X164" s="22"/>
      <c r="Y164" s="23"/>
      <c r="AA164" s="56" t="str">
        <f t="shared" si="4"/>
        <v>MEDIO</v>
      </c>
    </row>
    <row r="165" spans="3:27" ht="85.5" x14ac:dyDescent="0.25">
      <c r="C165" s="42" t="s">
        <v>12</v>
      </c>
      <c r="D165" s="9" t="s">
        <v>483</v>
      </c>
      <c r="E165" s="10" t="s">
        <v>552</v>
      </c>
      <c r="F165" s="10">
        <v>2</v>
      </c>
      <c r="G165" s="11" t="s">
        <v>553</v>
      </c>
      <c r="H165" s="12" t="s">
        <v>622</v>
      </c>
      <c r="I165" s="10">
        <v>2</v>
      </c>
      <c r="J165" s="10" t="s">
        <v>599</v>
      </c>
      <c r="K165" s="58">
        <v>42767</v>
      </c>
      <c r="L165" s="58">
        <v>43092</v>
      </c>
      <c r="M165" s="74" t="s">
        <v>535</v>
      </c>
      <c r="N165" s="14">
        <v>0.25</v>
      </c>
      <c r="O165" s="15">
        <v>1</v>
      </c>
      <c r="P165" s="16" t="s">
        <v>597</v>
      </c>
      <c r="Q165" s="6">
        <v>0.5</v>
      </c>
      <c r="R165" s="60">
        <v>1</v>
      </c>
      <c r="S165" s="16" t="s">
        <v>597</v>
      </c>
      <c r="T165" s="6">
        <v>0.75</v>
      </c>
      <c r="V165" s="56" t="s">
        <v>1923</v>
      </c>
      <c r="W165" s="14"/>
      <c r="X165" s="15"/>
      <c r="Y165" s="16"/>
      <c r="AA165" s="56" t="str">
        <f t="shared" si="4"/>
        <v>BAJO</v>
      </c>
    </row>
    <row r="166" spans="3:27" ht="85.5" x14ac:dyDescent="0.25">
      <c r="C166" s="43" t="s">
        <v>12</v>
      </c>
      <c r="D166" s="17" t="s">
        <v>483</v>
      </c>
      <c r="E166" s="18" t="s">
        <v>552</v>
      </c>
      <c r="F166" s="18">
        <v>2</v>
      </c>
      <c r="G166" s="19" t="s">
        <v>553</v>
      </c>
      <c r="H166" s="20" t="s">
        <v>623</v>
      </c>
      <c r="I166" s="18">
        <v>3</v>
      </c>
      <c r="J166" s="18" t="s">
        <v>538</v>
      </c>
      <c r="K166" s="58">
        <v>42856</v>
      </c>
      <c r="L166" s="58">
        <v>43092</v>
      </c>
      <c r="M166" s="75" t="s">
        <v>535</v>
      </c>
      <c r="N166" s="6">
        <v>0.25</v>
      </c>
      <c r="O166" s="22">
        <v>0.33333333333333331</v>
      </c>
      <c r="P166" s="23" t="s">
        <v>624</v>
      </c>
      <c r="Q166" s="6">
        <v>0.5</v>
      </c>
      <c r="R166" s="63">
        <v>0.66</v>
      </c>
      <c r="S166" s="23" t="s">
        <v>1515</v>
      </c>
      <c r="T166" s="6">
        <v>0.75</v>
      </c>
      <c r="U166" s="66">
        <v>1</v>
      </c>
      <c r="V166" s="56" t="s">
        <v>1924</v>
      </c>
      <c r="W166" s="6"/>
      <c r="X166" s="22"/>
      <c r="Y166" s="23"/>
      <c r="AA166" s="56" t="str">
        <f t="shared" si="4"/>
        <v>EJECUTADO</v>
      </c>
    </row>
    <row r="167" spans="3:27" ht="85.5" x14ac:dyDescent="0.25">
      <c r="C167" s="42" t="s">
        <v>12</v>
      </c>
      <c r="D167" s="9" t="s">
        <v>483</v>
      </c>
      <c r="E167" s="10" t="s">
        <v>552</v>
      </c>
      <c r="F167" s="10">
        <v>2</v>
      </c>
      <c r="G167" s="11" t="s">
        <v>553</v>
      </c>
      <c r="H167" s="12" t="s">
        <v>625</v>
      </c>
      <c r="I167" s="10">
        <v>1</v>
      </c>
      <c r="J167" s="10" t="s">
        <v>626</v>
      </c>
      <c r="K167" s="58">
        <v>42767</v>
      </c>
      <c r="L167" s="58">
        <v>43092</v>
      </c>
      <c r="M167" s="74" t="s">
        <v>535</v>
      </c>
      <c r="N167" s="14">
        <v>0.25</v>
      </c>
      <c r="O167" s="15">
        <v>0.25</v>
      </c>
      <c r="P167" s="16" t="s">
        <v>627</v>
      </c>
      <c r="Q167" s="6">
        <v>0.5</v>
      </c>
      <c r="R167" s="60">
        <v>0.5</v>
      </c>
      <c r="S167" s="16" t="s">
        <v>627</v>
      </c>
      <c r="T167" s="6">
        <v>0.75</v>
      </c>
      <c r="U167" s="66">
        <v>0.75</v>
      </c>
      <c r="V167" s="56" t="s">
        <v>627</v>
      </c>
      <c r="W167" s="14"/>
      <c r="X167" s="15"/>
      <c r="Y167" s="16"/>
      <c r="AA167" s="56" t="str">
        <f t="shared" si="4"/>
        <v>ALTO</v>
      </c>
    </row>
    <row r="168" spans="3:27" ht="85.5" x14ac:dyDescent="0.25">
      <c r="C168" s="43" t="s">
        <v>12</v>
      </c>
      <c r="D168" s="17" t="s">
        <v>483</v>
      </c>
      <c r="E168" s="18" t="s">
        <v>628</v>
      </c>
      <c r="F168" s="18">
        <v>2</v>
      </c>
      <c r="G168" s="19" t="s">
        <v>629</v>
      </c>
      <c r="H168" s="20" t="s">
        <v>630</v>
      </c>
      <c r="I168" s="18">
        <v>2</v>
      </c>
      <c r="J168" s="18" t="s">
        <v>631</v>
      </c>
      <c r="K168" s="58">
        <v>42767</v>
      </c>
      <c r="L168" s="58">
        <v>43092</v>
      </c>
      <c r="M168" s="75" t="s">
        <v>535</v>
      </c>
      <c r="N168" s="6">
        <v>0.25</v>
      </c>
      <c r="O168" s="22">
        <v>0.5</v>
      </c>
      <c r="P168" s="23" t="s">
        <v>632</v>
      </c>
      <c r="Q168" s="6">
        <v>0.5</v>
      </c>
      <c r="R168" s="63">
        <v>1</v>
      </c>
      <c r="S168" s="23" t="s">
        <v>1516</v>
      </c>
      <c r="T168" s="6">
        <v>0.75</v>
      </c>
      <c r="U168" s="66">
        <v>1</v>
      </c>
      <c r="V168" s="56" t="s">
        <v>1925</v>
      </c>
      <c r="W168" s="6"/>
      <c r="X168" s="22"/>
      <c r="Y168" s="23"/>
      <c r="AA168" s="56" t="str">
        <f t="shared" si="4"/>
        <v>EJECUTADO</v>
      </c>
    </row>
    <row r="169" spans="3:27" ht="85.5" x14ac:dyDescent="0.25">
      <c r="C169" s="42" t="s">
        <v>12</v>
      </c>
      <c r="D169" s="9" t="s">
        <v>483</v>
      </c>
      <c r="E169" s="10" t="s">
        <v>633</v>
      </c>
      <c r="F169" s="25">
        <v>0.3</v>
      </c>
      <c r="G169" s="11" t="s">
        <v>634</v>
      </c>
      <c r="H169" s="12" t="s">
        <v>635</v>
      </c>
      <c r="I169" s="10">
        <v>1</v>
      </c>
      <c r="J169" s="10" t="s">
        <v>636</v>
      </c>
      <c r="K169" s="58">
        <v>42781</v>
      </c>
      <c r="L169" s="58">
        <v>42901</v>
      </c>
      <c r="M169" s="74" t="s">
        <v>637</v>
      </c>
      <c r="N169" s="14">
        <v>0.25</v>
      </c>
      <c r="O169" s="15">
        <v>0</v>
      </c>
      <c r="P169" s="16" t="s">
        <v>638</v>
      </c>
      <c r="Q169" s="6">
        <v>0.5</v>
      </c>
      <c r="R169" s="60">
        <v>0.3</v>
      </c>
      <c r="S169" s="16" t="s">
        <v>1584</v>
      </c>
      <c r="T169" s="6">
        <v>0.75</v>
      </c>
      <c r="U169" s="105">
        <v>1</v>
      </c>
      <c r="V169" s="16" t="s">
        <v>1741</v>
      </c>
      <c r="W169" s="14"/>
      <c r="X169" s="15"/>
      <c r="Y169" s="16"/>
      <c r="AA169" s="56" t="str">
        <f t="shared" si="4"/>
        <v>EJECUTADO</v>
      </c>
    </row>
    <row r="170" spans="3:27" ht="85.5" x14ac:dyDescent="0.25">
      <c r="C170" s="43" t="s">
        <v>12</v>
      </c>
      <c r="D170" s="17" t="s">
        <v>483</v>
      </c>
      <c r="E170" s="18" t="s">
        <v>639</v>
      </c>
      <c r="F170" s="18">
        <v>1</v>
      </c>
      <c r="G170" s="19" t="s">
        <v>640</v>
      </c>
      <c r="H170" s="20" t="s">
        <v>641</v>
      </c>
      <c r="I170" s="18">
        <v>1</v>
      </c>
      <c r="J170" s="18" t="s">
        <v>642</v>
      </c>
      <c r="K170" s="58">
        <v>42781</v>
      </c>
      <c r="L170" s="58">
        <v>43089</v>
      </c>
      <c r="M170" s="75" t="s">
        <v>637</v>
      </c>
      <c r="N170" s="6">
        <v>0.25</v>
      </c>
      <c r="O170" s="22">
        <v>0</v>
      </c>
      <c r="P170" s="23" t="s">
        <v>643</v>
      </c>
      <c r="Q170" s="6">
        <v>0.5</v>
      </c>
      <c r="R170" s="63">
        <v>0</v>
      </c>
      <c r="S170" s="23" t="s">
        <v>1585</v>
      </c>
      <c r="T170" s="6">
        <v>0.75</v>
      </c>
      <c r="U170" s="93">
        <v>0</v>
      </c>
      <c r="V170" s="23" t="s">
        <v>1742</v>
      </c>
      <c r="W170" s="6"/>
      <c r="X170" s="22"/>
      <c r="Y170" s="23"/>
      <c r="AA170" s="56" t="str">
        <f t="shared" si="4"/>
        <v>BAJO</v>
      </c>
    </row>
    <row r="171" spans="3:27" ht="85.5" x14ac:dyDescent="0.25">
      <c r="C171" s="42" t="s">
        <v>12</v>
      </c>
      <c r="D171" s="9" t="s">
        <v>483</v>
      </c>
      <c r="E171" s="10" t="s">
        <v>644</v>
      </c>
      <c r="F171" s="10">
        <v>0</v>
      </c>
      <c r="G171" s="11" t="s">
        <v>645</v>
      </c>
      <c r="H171" s="12" t="s">
        <v>646</v>
      </c>
      <c r="I171" s="10">
        <v>1</v>
      </c>
      <c r="J171" s="10" t="s">
        <v>645</v>
      </c>
      <c r="K171" s="58">
        <v>42736</v>
      </c>
      <c r="L171" s="58">
        <v>43070</v>
      </c>
      <c r="M171" s="74" t="s">
        <v>647</v>
      </c>
      <c r="N171" s="14">
        <v>0.25</v>
      </c>
      <c r="O171" s="15">
        <v>0.9</v>
      </c>
      <c r="P171" s="16" t="s">
        <v>648</v>
      </c>
      <c r="Q171" s="6">
        <v>0.5</v>
      </c>
      <c r="R171" s="60">
        <v>0.9</v>
      </c>
      <c r="S171" s="16" t="s">
        <v>648</v>
      </c>
      <c r="T171" s="6">
        <v>0.75</v>
      </c>
      <c r="U171" s="90">
        <v>0.9</v>
      </c>
      <c r="V171" s="16" t="s">
        <v>1865</v>
      </c>
      <c r="W171" s="14"/>
      <c r="X171" s="15"/>
      <c r="Y171" s="16"/>
      <c r="AA171" s="56" t="str">
        <f t="shared" si="4"/>
        <v>ALTO</v>
      </c>
    </row>
    <row r="172" spans="3:27" ht="85.5" x14ac:dyDescent="0.25">
      <c r="C172" s="43" t="s">
        <v>12</v>
      </c>
      <c r="D172" s="17" t="s">
        <v>483</v>
      </c>
      <c r="E172" s="18" t="s">
        <v>649</v>
      </c>
      <c r="F172" s="18">
        <v>2</v>
      </c>
      <c r="G172" s="19" t="s">
        <v>650</v>
      </c>
      <c r="H172" s="20" t="s">
        <v>651</v>
      </c>
      <c r="I172" s="18">
        <v>2</v>
      </c>
      <c r="J172" s="18" t="s">
        <v>652</v>
      </c>
      <c r="K172" s="58">
        <v>42751</v>
      </c>
      <c r="L172" s="58">
        <v>43092</v>
      </c>
      <c r="M172" s="75" t="s">
        <v>653</v>
      </c>
      <c r="N172" s="6">
        <v>0.25</v>
      </c>
      <c r="O172" s="22">
        <v>0.5</v>
      </c>
      <c r="P172" s="23" t="s">
        <v>654</v>
      </c>
      <c r="Q172" s="6">
        <v>0.5</v>
      </c>
      <c r="R172" s="63">
        <v>0.5</v>
      </c>
      <c r="S172" s="23" t="s">
        <v>654</v>
      </c>
      <c r="T172" s="6">
        <v>0.75</v>
      </c>
      <c r="U172" s="93">
        <v>0.5</v>
      </c>
      <c r="V172" s="99" t="s">
        <v>654</v>
      </c>
      <c r="W172" s="6"/>
      <c r="X172" s="22"/>
      <c r="Y172" s="23"/>
      <c r="AA172" s="56" t="str">
        <f t="shared" si="4"/>
        <v>MEDIO</v>
      </c>
    </row>
    <row r="173" spans="3:27" ht="85.5" x14ac:dyDescent="0.25">
      <c r="C173" s="42" t="s">
        <v>12</v>
      </c>
      <c r="D173" s="9" t="s">
        <v>483</v>
      </c>
      <c r="E173" s="10" t="s">
        <v>649</v>
      </c>
      <c r="F173" s="10">
        <v>2</v>
      </c>
      <c r="G173" s="11" t="s">
        <v>650</v>
      </c>
      <c r="H173" s="24" t="s">
        <v>655</v>
      </c>
      <c r="I173" s="24">
        <v>1</v>
      </c>
      <c r="J173" s="24" t="s">
        <v>527</v>
      </c>
      <c r="K173" s="58">
        <v>42750</v>
      </c>
      <c r="L173" s="58">
        <v>42824</v>
      </c>
      <c r="M173" s="77" t="s">
        <v>656</v>
      </c>
      <c r="N173" s="14">
        <v>0.25</v>
      </c>
      <c r="O173" s="60">
        <v>0.25</v>
      </c>
      <c r="P173" s="16" t="s">
        <v>657</v>
      </c>
      <c r="Q173" s="6">
        <v>0.5</v>
      </c>
      <c r="R173" s="60">
        <v>0.75</v>
      </c>
      <c r="S173" s="16"/>
      <c r="T173" s="6">
        <v>0.75</v>
      </c>
      <c r="U173" s="90">
        <v>0.75</v>
      </c>
      <c r="V173" s="16" t="s">
        <v>1743</v>
      </c>
      <c r="W173" s="14"/>
      <c r="X173" s="15"/>
      <c r="Y173" s="16"/>
      <c r="AA173" s="56" t="str">
        <f t="shared" si="4"/>
        <v>ALTO</v>
      </c>
    </row>
    <row r="174" spans="3:27" ht="85.5" x14ac:dyDescent="0.25">
      <c r="C174" s="43" t="s">
        <v>12</v>
      </c>
      <c r="D174" s="17" t="s">
        <v>483</v>
      </c>
      <c r="E174" s="18" t="s">
        <v>658</v>
      </c>
      <c r="F174" s="26">
        <v>0.1</v>
      </c>
      <c r="G174" s="19" t="s">
        <v>659</v>
      </c>
      <c r="H174" s="20" t="s">
        <v>658</v>
      </c>
      <c r="I174" s="32">
        <v>0.1</v>
      </c>
      <c r="J174" s="18" t="s">
        <v>659</v>
      </c>
      <c r="K174" s="58">
        <v>42767</v>
      </c>
      <c r="L174" s="58">
        <v>43092</v>
      </c>
      <c r="M174" s="75" t="s">
        <v>660</v>
      </c>
      <c r="N174" s="6">
        <v>0.25</v>
      </c>
      <c r="O174" s="22">
        <v>0</v>
      </c>
      <c r="P174" s="23" t="s">
        <v>661</v>
      </c>
      <c r="Q174" s="6">
        <v>0.5</v>
      </c>
      <c r="R174" s="63">
        <v>0.5</v>
      </c>
      <c r="S174" s="23" t="s">
        <v>1522</v>
      </c>
      <c r="T174" s="6">
        <v>0.75</v>
      </c>
      <c r="U174" s="93">
        <v>0.75</v>
      </c>
      <c r="V174" s="23" t="s">
        <v>1842</v>
      </c>
      <c r="W174" s="6"/>
      <c r="X174" s="22"/>
      <c r="Y174" s="23"/>
      <c r="AA174" s="56" t="str">
        <f t="shared" si="4"/>
        <v>ALTO</v>
      </c>
    </row>
    <row r="175" spans="3:27" ht="85.5" hidden="1" x14ac:dyDescent="0.25">
      <c r="C175" s="42" t="s">
        <v>12</v>
      </c>
      <c r="D175" s="9" t="s">
        <v>483</v>
      </c>
      <c r="E175" s="10" t="s">
        <v>662</v>
      </c>
      <c r="F175" s="10">
        <v>0</v>
      </c>
      <c r="G175" s="11" t="s">
        <v>663</v>
      </c>
      <c r="H175" s="27" t="s">
        <v>134</v>
      </c>
      <c r="I175" s="10"/>
      <c r="J175" s="10"/>
      <c r="K175" s="58"/>
      <c r="L175" s="58"/>
      <c r="M175" s="74" t="s">
        <v>664</v>
      </c>
      <c r="N175" s="14">
        <v>0.25</v>
      </c>
      <c r="O175" s="15"/>
      <c r="P175" s="16" t="s">
        <v>665</v>
      </c>
      <c r="Q175" s="6">
        <v>0.5</v>
      </c>
      <c r="R175" s="60"/>
      <c r="S175" s="16"/>
      <c r="T175" s="6">
        <v>0.75</v>
      </c>
      <c r="U175" s="90"/>
      <c r="V175" s="16"/>
      <c r="W175" s="14"/>
      <c r="X175" s="15"/>
      <c r="Y175" s="16"/>
    </row>
    <row r="176" spans="3:27" ht="85.5" hidden="1" x14ac:dyDescent="0.25">
      <c r="C176" s="43" t="s">
        <v>12</v>
      </c>
      <c r="D176" s="17" t="s">
        <v>483</v>
      </c>
      <c r="E176" s="18" t="s">
        <v>666</v>
      </c>
      <c r="F176" s="18">
        <v>0</v>
      </c>
      <c r="G176" s="19" t="s">
        <v>667</v>
      </c>
      <c r="H176" s="27" t="s">
        <v>134</v>
      </c>
      <c r="I176" s="18"/>
      <c r="J176" s="18"/>
      <c r="K176" s="58"/>
      <c r="L176" s="58"/>
      <c r="M176" s="75" t="s">
        <v>664</v>
      </c>
      <c r="N176" s="6">
        <v>0.25</v>
      </c>
      <c r="O176" s="22"/>
      <c r="P176" s="23" t="s">
        <v>668</v>
      </c>
      <c r="Q176" s="6">
        <v>0.5</v>
      </c>
      <c r="R176" s="63"/>
      <c r="S176" s="23"/>
      <c r="T176" s="6">
        <v>0.75</v>
      </c>
      <c r="U176" s="93"/>
      <c r="V176" s="23"/>
      <c r="W176" s="6"/>
      <c r="X176" s="22"/>
      <c r="Y176" s="23"/>
    </row>
    <row r="177" spans="3:27" ht="85.5" x14ac:dyDescent="0.25">
      <c r="C177" s="42" t="s">
        <v>12</v>
      </c>
      <c r="D177" s="9" t="s">
        <v>483</v>
      </c>
      <c r="E177" s="10" t="s">
        <v>669</v>
      </c>
      <c r="F177" s="10">
        <v>0</v>
      </c>
      <c r="G177" s="11" t="s">
        <v>670</v>
      </c>
      <c r="H177" s="12" t="s">
        <v>671</v>
      </c>
      <c r="I177" s="10">
        <v>1</v>
      </c>
      <c r="J177" s="10" t="s">
        <v>672</v>
      </c>
      <c r="K177" s="58">
        <v>42736</v>
      </c>
      <c r="L177" s="58">
        <v>43070</v>
      </c>
      <c r="M177" s="74" t="s">
        <v>673</v>
      </c>
      <c r="N177" s="14">
        <v>0.25</v>
      </c>
      <c r="O177" s="15">
        <v>0</v>
      </c>
      <c r="P177" s="16" t="s">
        <v>674</v>
      </c>
      <c r="Q177" s="6">
        <v>0.5</v>
      </c>
      <c r="R177" s="60">
        <v>0</v>
      </c>
      <c r="S177" s="16" t="s">
        <v>1643</v>
      </c>
      <c r="T177" s="6">
        <v>0.75</v>
      </c>
      <c r="U177" s="90">
        <v>0</v>
      </c>
      <c r="V177" s="94" t="s">
        <v>1643</v>
      </c>
      <c r="W177" s="14"/>
      <c r="X177" s="15"/>
      <c r="Y177" s="16"/>
      <c r="AA177" s="56" t="str">
        <f t="shared" si="4"/>
        <v>BAJO</v>
      </c>
    </row>
    <row r="178" spans="3:27" ht="102" x14ac:dyDescent="0.25">
      <c r="C178" s="43" t="s">
        <v>12</v>
      </c>
      <c r="D178" s="17" t="s">
        <v>483</v>
      </c>
      <c r="E178" s="18" t="s">
        <v>675</v>
      </c>
      <c r="F178" s="26">
        <v>0.1</v>
      </c>
      <c r="G178" s="19" t="s">
        <v>676</v>
      </c>
      <c r="H178" s="20" t="s">
        <v>675</v>
      </c>
      <c r="I178" s="32">
        <v>0.1</v>
      </c>
      <c r="J178" s="18" t="s">
        <v>676</v>
      </c>
      <c r="K178" s="58">
        <v>42736</v>
      </c>
      <c r="L178" s="58">
        <v>43070</v>
      </c>
      <c r="M178" s="75" t="s">
        <v>27</v>
      </c>
      <c r="N178" s="6">
        <v>0.25</v>
      </c>
      <c r="O178" s="22"/>
      <c r="P178" s="23" t="s">
        <v>677</v>
      </c>
      <c r="Q178" s="6">
        <v>0.5</v>
      </c>
      <c r="R178" s="63"/>
      <c r="S178" s="23" t="s">
        <v>677</v>
      </c>
      <c r="T178" s="6">
        <v>0.75</v>
      </c>
      <c r="U178" s="93">
        <v>1</v>
      </c>
      <c r="V178" s="14" t="s">
        <v>1744</v>
      </c>
      <c r="W178" s="6"/>
      <c r="X178" s="22"/>
      <c r="Y178" s="23"/>
      <c r="AA178" s="56" t="str">
        <f t="shared" si="4"/>
        <v>EJECUTADO</v>
      </c>
    </row>
    <row r="179" spans="3:27" ht="85.5" x14ac:dyDescent="0.25">
      <c r="C179" s="42" t="s">
        <v>12</v>
      </c>
      <c r="D179" s="9" t="s">
        <v>483</v>
      </c>
      <c r="E179" s="10" t="s">
        <v>678</v>
      </c>
      <c r="F179" s="25">
        <v>0.2</v>
      </c>
      <c r="G179" s="11" t="s">
        <v>679</v>
      </c>
      <c r="H179" s="12" t="s">
        <v>678</v>
      </c>
      <c r="I179" s="10">
        <v>0.2</v>
      </c>
      <c r="J179" s="10" t="s">
        <v>679</v>
      </c>
      <c r="K179" s="58">
        <v>42736</v>
      </c>
      <c r="L179" s="58">
        <v>43070</v>
      </c>
      <c r="M179" s="74" t="s">
        <v>680</v>
      </c>
      <c r="N179" s="14">
        <v>0.25</v>
      </c>
      <c r="O179" s="15">
        <v>0.25</v>
      </c>
      <c r="P179" s="16"/>
      <c r="Q179" s="6">
        <v>0.5</v>
      </c>
      <c r="R179" s="60">
        <v>0.5</v>
      </c>
      <c r="S179" s="16"/>
      <c r="T179" s="6">
        <v>0.75</v>
      </c>
      <c r="U179" s="90">
        <v>0.75</v>
      </c>
      <c r="V179" s="16"/>
      <c r="W179" s="14"/>
      <c r="X179" s="15"/>
      <c r="Y179" s="16"/>
      <c r="AA179" s="56" t="str">
        <f t="shared" si="4"/>
        <v>ALTO</v>
      </c>
    </row>
    <row r="180" spans="3:27" ht="85.5" x14ac:dyDescent="0.25">
      <c r="C180" s="43" t="s">
        <v>12</v>
      </c>
      <c r="D180" s="17" t="s">
        <v>483</v>
      </c>
      <c r="E180" s="18" t="s">
        <v>681</v>
      </c>
      <c r="F180" s="18">
        <v>1</v>
      </c>
      <c r="G180" s="19" t="s">
        <v>682</v>
      </c>
      <c r="H180" s="20" t="s">
        <v>683</v>
      </c>
      <c r="I180" s="18">
        <v>1</v>
      </c>
      <c r="J180" s="18" t="s">
        <v>682</v>
      </c>
      <c r="K180" s="58">
        <v>42767</v>
      </c>
      <c r="L180" s="58">
        <v>43092</v>
      </c>
      <c r="M180" s="75" t="s">
        <v>684</v>
      </c>
      <c r="N180" s="6">
        <v>0.25</v>
      </c>
      <c r="O180" s="22">
        <v>0.15</v>
      </c>
      <c r="P180" s="6" t="s">
        <v>685</v>
      </c>
      <c r="Q180" s="6">
        <v>0.5</v>
      </c>
      <c r="R180" s="63">
        <v>0.5</v>
      </c>
      <c r="S180" s="6" t="s">
        <v>1518</v>
      </c>
      <c r="T180" s="6">
        <v>0.75</v>
      </c>
      <c r="U180" s="93">
        <v>0.6</v>
      </c>
      <c r="V180" s="6" t="s">
        <v>1841</v>
      </c>
      <c r="W180" s="6"/>
      <c r="X180" s="22"/>
      <c r="Y180" s="6"/>
      <c r="AA180" s="56" t="str">
        <f t="shared" si="4"/>
        <v>MEDIO</v>
      </c>
    </row>
    <row r="181" spans="3:27" ht="85.5" x14ac:dyDescent="0.25">
      <c r="C181" s="42" t="s">
        <v>12</v>
      </c>
      <c r="D181" s="9" t="s">
        <v>483</v>
      </c>
      <c r="E181" s="10" t="s">
        <v>686</v>
      </c>
      <c r="F181" s="33">
        <v>6</v>
      </c>
      <c r="G181" s="11" t="s">
        <v>687</v>
      </c>
      <c r="H181" s="12" t="s">
        <v>686</v>
      </c>
      <c r="I181" s="10">
        <v>6</v>
      </c>
      <c r="J181" s="10" t="s">
        <v>687</v>
      </c>
      <c r="K181" s="58">
        <v>42751</v>
      </c>
      <c r="L181" s="58">
        <v>43092</v>
      </c>
      <c r="M181" s="74" t="s">
        <v>339</v>
      </c>
      <c r="N181" s="14">
        <v>0.25</v>
      </c>
      <c r="O181" s="15">
        <v>0.33333333333333331</v>
      </c>
      <c r="P181" s="14" t="s">
        <v>688</v>
      </c>
      <c r="Q181" s="6">
        <v>0.5</v>
      </c>
      <c r="R181" s="63">
        <v>0.33333333333333331</v>
      </c>
      <c r="S181" s="6" t="s">
        <v>688</v>
      </c>
      <c r="T181" s="6">
        <v>0.75</v>
      </c>
      <c r="U181" s="90">
        <f>4/6</f>
        <v>0.66666666666666663</v>
      </c>
      <c r="V181" s="98" t="s">
        <v>1890</v>
      </c>
      <c r="W181" s="14"/>
      <c r="X181" s="15"/>
      <c r="Y181" s="14"/>
      <c r="AA181" s="56" t="str">
        <f t="shared" si="4"/>
        <v>ALTO</v>
      </c>
    </row>
    <row r="182" spans="3:27" ht="85.5" x14ac:dyDescent="0.25">
      <c r="C182" s="43" t="s">
        <v>12</v>
      </c>
      <c r="D182" s="17" t="s">
        <v>483</v>
      </c>
      <c r="E182" s="18" t="s">
        <v>689</v>
      </c>
      <c r="F182" s="18">
        <v>1</v>
      </c>
      <c r="G182" s="19" t="s">
        <v>690</v>
      </c>
      <c r="H182" s="20" t="s">
        <v>691</v>
      </c>
      <c r="I182" s="18">
        <v>1</v>
      </c>
      <c r="J182" s="18" t="s">
        <v>538</v>
      </c>
      <c r="K182" s="58">
        <v>42936</v>
      </c>
      <c r="L182" s="58">
        <v>43097</v>
      </c>
      <c r="M182" s="75" t="s">
        <v>535</v>
      </c>
      <c r="N182" s="6">
        <v>0.25</v>
      </c>
      <c r="O182" s="22">
        <v>0</v>
      </c>
      <c r="P182" s="6" t="s">
        <v>692</v>
      </c>
      <c r="Q182" s="6">
        <v>0.5</v>
      </c>
      <c r="R182" s="63">
        <v>0</v>
      </c>
      <c r="S182" s="6" t="s">
        <v>692</v>
      </c>
      <c r="T182" s="6">
        <v>0.75</v>
      </c>
      <c r="U182" s="66">
        <v>0</v>
      </c>
      <c r="V182" s="56" t="s">
        <v>692</v>
      </c>
      <c r="W182" s="6"/>
      <c r="X182" s="22"/>
      <c r="Y182" s="6"/>
      <c r="AA182" s="56" t="str">
        <f t="shared" si="4"/>
        <v>BAJO</v>
      </c>
    </row>
    <row r="183" spans="3:27" ht="85.5" x14ac:dyDescent="0.25">
      <c r="C183" s="42" t="s">
        <v>12</v>
      </c>
      <c r="D183" s="9" t="s">
        <v>483</v>
      </c>
      <c r="E183" s="10" t="s">
        <v>689</v>
      </c>
      <c r="F183" s="10">
        <v>1</v>
      </c>
      <c r="G183" s="11" t="s">
        <v>690</v>
      </c>
      <c r="H183" s="12" t="s">
        <v>693</v>
      </c>
      <c r="I183" s="10" t="s">
        <v>694</v>
      </c>
      <c r="J183" s="10" t="s">
        <v>695</v>
      </c>
      <c r="K183" s="58">
        <v>42749</v>
      </c>
      <c r="L183" s="58">
        <v>43089</v>
      </c>
      <c r="M183" s="74" t="s">
        <v>535</v>
      </c>
      <c r="N183" s="14">
        <v>0.25</v>
      </c>
      <c r="O183" s="15">
        <v>1</v>
      </c>
      <c r="P183" s="14" t="s">
        <v>696</v>
      </c>
      <c r="Q183" s="6">
        <v>0.5</v>
      </c>
      <c r="R183" s="63">
        <v>1</v>
      </c>
      <c r="S183" s="6" t="s">
        <v>696</v>
      </c>
      <c r="T183" s="6">
        <v>0.75</v>
      </c>
      <c r="U183" s="66">
        <v>1</v>
      </c>
      <c r="V183" s="56" t="s">
        <v>696</v>
      </c>
      <c r="W183" s="14"/>
      <c r="X183" s="15"/>
      <c r="Y183" s="14"/>
      <c r="AA183" s="56" t="str">
        <f t="shared" si="4"/>
        <v>EJECUTADO</v>
      </c>
    </row>
    <row r="184" spans="3:27" ht="85.5" x14ac:dyDescent="0.25">
      <c r="C184" s="43" t="s">
        <v>12</v>
      </c>
      <c r="D184" s="17" t="s">
        <v>483</v>
      </c>
      <c r="E184" s="18" t="s">
        <v>689</v>
      </c>
      <c r="F184" s="18">
        <v>1</v>
      </c>
      <c r="G184" s="19" t="s">
        <v>690</v>
      </c>
      <c r="H184" s="20" t="s">
        <v>697</v>
      </c>
      <c r="I184" s="18" t="s">
        <v>698</v>
      </c>
      <c r="J184" s="18" t="s">
        <v>699</v>
      </c>
      <c r="K184" s="58">
        <v>42749</v>
      </c>
      <c r="L184" s="58">
        <v>43089</v>
      </c>
      <c r="M184" s="75" t="s">
        <v>535</v>
      </c>
      <c r="N184" s="6">
        <v>0.25</v>
      </c>
      <c r="O184" s="22">
        <v>1</v>
      </c>
      <c r="P184" s="6" t="s">
        <v>700</v>
      </c>
      <c r="Q184" s="6">
        <v>0.5</v>
      </c>
      <c r="R184" s="63">
        <v>1</v>
      </c>
      <c r="S184" s="6" t="s">
        <v>700</v>
      </c>
      <c r="T184" s="6">
        <v>0.75</v>
      </c>
      <c r="U184" s="66">
        <v>1</v>
      </c>
      <c r="V184" s="56" t="s">
        <v>700</v>
      </c>
      <c r="W184" s="6"/>
      <c r="X184" s="22"/>
      <c r="Y184" s="6"/>
      <c r="AA184" s="56" t="str">
        <f t="shared" si="4"/>
        <v>EJECUTADO</v>
      </c>
    </row>
    <row r="185" spans="3:27" ht="85.5" x14ac:dyDescent="0.25">
      <c r="C185" s="42" t="s">
        <v>12</v>
      </c>
      <c r="D185" s="9" t="s">
        <v>483</v>
      </c>
      <c r="E185" s="10" t="s">
        <v>701</v>
      </c>
      <c r="F185" s="34">
        <v>1</v>
      </c>
      <c r="G185" s="11" t="s">
        <v>702</v>
      </c>
      <c r="H185" s="12" t="s">
        <v>701</v>
      </c>
      <c r="I185" s="10">
        <v>1</v>
      </c>
      <c r="J185" s="10" t="s">
        <v>702</v>
      </c>
      <c r="K185" s="58">
        <v>42749</v>
      </c>
      <c r="L185" s="58">
        <v>43089</v>
      </c>
      <c r="M185" s="74" t="s">
        <v>92</v>
      </c>
      <c r="N185" s="14">
        <v>0.25</v>
      </c>
      <c r="O185" s="15">
        <v>0.25</v>
      </c>
      <c r="P185" s="14" t="s">
        <v>703</v>
      </c>
      <c r="Q185" s="6">
        <v>0.5</v>
      </c>
      <c r="R185" s="60"/>
      <c r="S185" s="14"/>
      <c r="T185" s="6">
        <v>0.75</v>
      </c>
      <c r="U185" s="90">
        <v>0.85799999999999998</v>
      </c>
      <c r="V185" s="14" t="s">
        <v>1979</v>
      </c>
      <c r="W185" s="14"/>
      <c r="X185" s="15"/>
      <c r="Y185" s="14"/>
      <c r="AA185" s="56" t="str">
        <f t="shared" si="4"/>
        <v>ALTO</v>
      </c>
    </row>
    <row r="186" spans="3:27" ht="85.5" x14ac:dyDescent="0.25">
      <c r="C186" s="43" t="s">
        <v>12</v>
      </c>
      <c r="D186" s="17" t="s">
        <v>483</v>
      </c>
      <c r="E186" s="18" t="s">
        <v>704</v>
      </c>
      <c r="F186" s="18">
        <v>1</v>
      </c>
      <c r="G186" s="19" t="s">
        <v>705</v>
      </c>
      <c r="H186" s="20" t="s">
        <v>704</v>
      </c>
      <c r="I186" s="18">
        <v>1</v>
      </c>
      <c r="J186" s="18" t="s">
        <v>705</v>
      </c>
      <c r="K186" s="58">
        <v>42401</v>
      </c>
      <c r="L186" s="58">
        <v>42727</v>
      </c>
      <c r="M186" s="75" t="s">
        <v>706</v>
      </c>
      <c r="N186" s="6">
        <v>0.25</v>
      </c>
      <c r="O186" s="22">
        <v>0.7</v>
      </c>
      <c r="P186" s="6" t="s">
        <v>707</v>
      </c>
      <c r="Q186" s="6">
        <v>0.5</v>
      </c>
      <c r="R186" s="63">
        <v>1</v>
      </c>
      <c r="S186" s="6" t="s">
        <v>1649</v>
      </c>
      <c r="T186" s="6">
        <v>0.75</v>
      </c>
      <c r="U186" s="93">
        <v>1</v>
      </c>
      <c r="V186" s="6" t="s">
        <v>1649</v>
      </c>
      <c r="W186" s="6"/>
      <c r="X186" s="22"/>
      <c r="Y186" s="6"/>
      <c r="AA186" s="56" t="str">
        <f t="shared" si="4"/>
        <v>EJECUTADO</v>
      </c>
    </row>
    <row r="187" spans="3:27" ht="85.5" x14ac:dyDescent="0.25">
      <c r="C187" s="42" t="s">
        <v>12</v>
      </c>
      <c r="D187" s="9" t="s">
        <v>483</v>
      </c>
      <c r="E187" s="10" t="s">
        <v>704</v>
      </c>
      <c r="F187" s="10">
        <v>1</v>
      </c>
      <c r="G187" s="11" t="s">
        <v>705</v>
      </c>
      <c r="H187" s="12" t="s">
        <v>708</v>
      </c>
      <c r="I187" s="10">
        <v>1</v>
      </c>
      <c r="J187" s="10" t="s">
        <v>709</v>
      </c>
      <c r="K187" s="58">
        <v>42767</v>
      </c>
      <c r="L187" s="58">
        <v>42794</v>
      </c>
      <c r="M187" s="74" t="s">
        <v>710</v>
      </c>
      <c r="N187" s="14">
        <v>0.25</v>
      </c>
      <c r="O187" s="15">
        <v>0</v>
      </c>
      <c r="P187" s="14" t="s">
        <v>711</v>
      </c>
      <c r="Q187" s="6">
        <v>0.5</v>
      </c>
      <c r="R187" s="60">
        <v>0</v>
      </c>
      <c r="S187" s="14" t="s">
        <v>1632</v>
      </c>
      <c r="T187" s="6">
        <v>0.75</v>
      </c>
      <c r="U187" s="90">
        <v>1</v>
      </c>
      <c r="V187" s="91" t="s">
        <v>1927</v>
      </c>
      <c r="W187" s="14"/>
      <c r="X187" s="15"/>
      <c r="Y187" s="14"/>
      <c r="AA187" s="56" t="str">
        <f t="shared" si="4"/>
        <v>EJECUTADO</v>
      </c>
    </row>
    <row r="188" spans="3:27" ht="85.5" x14ac:dyDescent="0.25">
      <c r="C188" s="43" t="s">
        <v>12</v>
      </c>
      <c r="D188" s="17" t="s">
        <v>483</v>
      </c>
      <c r="E188" s="18" t="s">
        <v>712</v>
      </c>
      <c r="F188" s="26">
        <v>1</v>
      </c>
      <c r="G188" s="19" t="s">
        <v>713</v>
      </c>
      <c r="H188" s="20" t="s">
        <v>1928</v>
      </c>
      <c r="I188" s="18">
        <v>1</v>
      </c>
      <c r="J188" s="18" t="s">
        <v>714</v>
      </c>
      <c r="K188" s="58">
        <v>42736</v>
      </c>
      <c r="L188" s="58">
        <v>43100</v>
      </c>
      <c r="M188" s="75" t="s">
        <v>710</v>
      </c>
      <c r="N188" s="6">
        <v>0.25</v>
      </c>
      <c r="O188" s="22">
        <v>1</v>
      </c>
      <c r="P188" s="6"/>
      <c r="Q188" s="6">
        <v>0.5</v>
      </c>
      <c r="R188" s="63">
        <v>1</v>
      </c>
      <c r="S188" s="6"/>
      <c r="T188" s="6">
        <v>0.75</v>
      </c>
      <c r="U188" s="93">
        <v>0.75</v>
      </c>
      <c r="V188" s="91" t="s">
        <v>1929</v>
      </c>
      <c r="W188" s="6"/>
      <c r="X188" s="22"/>
      <c r="Y188" s="6"/>
      <c r="AA188" s="56" t="str">
        <f t="shared" si="4"/>
        <v>ALTO</v>
      </c>
    </row>
    <row r="189" spans="3:27" ht="85.5" x14ac:dyDescent="0.25">
      <c r="C189" s="42" t="s">
        <v>12</v>
      </c>
      <c r="D189" s="9" t="s">
        <v>483</v>
      </c>
      <c r="E189" s="10" t="s">
        <v>715</v>
      </c>
      <c r="F189" s="10">
        <v>4</v>
      </c>
      <c r="G189" s="11" t="s">
        <v>716</v>
      </c>
      <c r="H189" s="12" t="s">
        <v>717</v>
      </c>
      <c r="I189" s="10">
        <v>6</v>
      </c>
      <c r="J189" s="10" t="s">
        <v>716</v>
      </c>
      <c r="K189" s="58">
        <v>42736</v>
      </c>
      <c r="L189" s="58">
        <v>42825</v>
      </c>
      <c r="M189" s="74" t="s">
        <v>710</v>
      </c>
      <c r="N189" s="14">
        <v>0.25</v>
      </c>
      <c r="O189" s="15">
        <v>0.5</v>
      </c>
      <c r="P189" s="14" t="s">
        <v>718</v>
      </c>
      <c r="Q189" s="6">
        <v>0.5</v>
      </c>
      <c r="R189" s="60">
        <v>0.5</v>
      </c>
      <c r="S189" s="14" t="s">
        <v>718</v>
      </c>
      <c r="T189" s="6">
        <v>0.75</v>
      </c>
      <c r="U189" s="90">
        <v>0.5</v>
      </c>
      <c r="V189" s="91" t="s">
        <v>1930</v>
      </c>
      <c r="W189" s="14"/>
      <c r="X189" s="15"/>
      <c r="Y189" s="14"/>
      <c r="AA189" s="56" t="str">
        <f t="shared" si="4"/>
        <v>MEDIO</v>
      </c>
    </row>
    <row r="190" spans="3:27" ht="153" x14ac:dyDescent="0.25">
      <c r="C190" s="43" t="s">
        <v>12</v>
      </c>
      <c r="D190" s="17" t="s">
        <v>483</v>
      </c>
      <c r="E190" s="22" t="s">
        <v>719</v>
      </c>
      <c r="F190" s="22">
        <v>10000</v>
      </c>
      <c r="G190" s="23" t="s">
        <v>720</v>
      </c>
      <c r="H190" s="35" t="s">
        <v>719</v>
      </c>
      <c r="I190" s="22">
        <v>10000</v>
      </c>
      <c r="J190" s="22" t="s">
        <v>720</v>
      </c>
      <c r="K190" s="58">
        <v>42750</v>
      </c>
      <c r="L190" s="58">
        <v>43092</v>
      </c>
      <c r="M190" s="78" t="s">
        <v>721</v>
      </c>
      <c r="N190" s="6">
        <v>0.25</v>
      </c>
      <c r="O190" s="63">
        <v>1.7999999999999999E-2</v>
      </c>
      <c r="P190" s="6"/>
      <c r="Q190" s="6">
        <v>0.5</v>
      </c>
      <c r="R190" s="63">
        <f>+(104+334+194+2472+2550)/10000</f>
        <v>0.56540000000000001</v>
      </c>
      <c r="S190" s="6" t="s">
        <v>1681</v>
      </c>
      <c r="T190" s="6">
        <v>0.75</v>
      </c>
      <c r="U190" s="93">
        <f>9600/10000</f>
        <v>0.96</v>
      </c>
      <c r="V190" s="6" t="s">
        <v>1972</v>
      </c>
      <c r="W190" s="6"/>
      <c r="X190" s="22"/>
      <c r="Y190" s="6"/>
      <c r="AA190" s="56" t="str">
        <f t="shared" si="4"/>
        <v>ALTO</v>
      </c>
    </row>
    <row r="191" spans="3:27" ht="85.5" hidden="1" x14ac:dyDescent="0.25">
      <c r="C191" s="42" t="s">
        <v>12</v>
      </c>
      <c r="D191" s="9" t="s">
        <v>483</v>
      </c>
      <c r="E191" s="10" t="s">
        <v>722</v>
      </c>
      <c r="F191" s="25">
        <v>0.75</v>
      </c>
      <c r="G191" s="11" t="s">
        <v>723</v>
      </c>
      <c r="H191" s="27" t="s">
        <v>724</v>
      </c>
      <c r="I191" s="10"/>
      <c r="J191" s="10"/>
      <c r="K191" s="58"/>
      <c r="L191" s="58"/>
      <c r="M191" s="74" t="s">
        <v>725</v>
      </c>
      <c r="N191" s="14">
        <v>0.25</v>
      </c>
      <c r="O191" s="15"/>
      <c r="P191" s="14"/>
      <c r="Q191" s="6">
        <v>0.5</v>
      </c>
      <c r="R191" s="60"/>
      <c r="S191" s="14"/>
      <c r="T191" s="6">
        <v>0.75</v>
      </c>
      <c r="U191" s="90"/>
      <c r="V191" s="14"/>
      <c r="W191" s="14"/>
      <c r="X191" s="15"/>
      <c r="Y191" s="14"/>
    </row>
    <row r="192" spans="3:27" ht="85.5" x14ac:dyDescent="0.25">
      <c r="C192" s="43" t="s">
        <v>12</v>
      </c>
      <c r="D192" s="17" t="s">
        <v>483</v>
      </c>
      <c r="E192" s="18" t="s">
        <v>726</v>
      </c>
      <c r="F192" s="26">
        <v>0.7</v>
      </c>
      <c r="G192" s="19" t="s">
        <v>727</v>
      </c>
      <c r="H192" s="20" t="s">
        <v>726</v>
      </c>
      <c r="I192" s="18">
        <v>0.7</v>
      </c>
      <c r="J192" s="18" t="s">
        <v>727</v>
      </c>
      <c r="K192" s="58">
        <v>42736</v>
      </c>
      <c r="L192" s="58">
        <v>43070</v>
      </c>
      <c r="M192" s="75" t="s">
        <v>728</v>
      </c>
      <c r="N192" s="6">
        <v>0.25</v>
      </c>
      <c r="O192" s="22">
        <v>0.15666666666666668</v>
      </c>
      <c r="P192" s="6" t="s">
        <v>730</v>
      </c>
      <c r="Q192" s="6">
        <v>0.5</v>
      </c>
      <c r="R192" s="66">
        <v>0.24</v>
      </c>
      <c r="S192" s="6" t="s">
        <v>1621</v>
      </c>
      <c r="T192" s="6">
        <v>0.75</v>
      </c>
      <c r="U192" s="66">
        <v>0.24</v>
      </c>
      <c r="V192" s="6" t="s">
        <v>1621</v>
      </c>
      <c r="W192" s="6"/>
      <c r="X192" s="22"/>
      <c r="Y192" s="6"/>
      <c r="AA192" s="56" t="str">
        <f t="shared" si="4"/>
        <v>BAJO</v>
      </c>
    </row>
    <row r="193" spans="3:27" ht="85.5" x14ac:dyDescent="0.25">
      <c r="C193" s="42" t="s">
        <v>12</v>
      </c>
      <c r="D193" s="9" t="s">
        <v>483</v>
      </c>
      <c r="E193" s="10" t="s">
        <v>731</v>
      </c>
      <c r="F193" s="10">
        <v>1</v>
      </c>
      <c r="G193" s="11" t="s">
        <v>732</v>
      </c>
      <c r="H193" s="12" t="s">
        <v>733</v>
      </c>
      <c r="I193" s="10">
        <v>1</v>
      </c>
      <c r="J193" s="10" t="s">
        <v>734</v>
      </c>
      <c r="K193" s="58">
        <v>42750</v>
      </c>
      <c r="L193" s="58">
        <v>43099</v>
      </c>
      <c r="M193" s="74" t="s">
        <v>1634</v>
      </c>
      <c r="N193" s="14">
        <v>0.25</v>
      </c>
      <c r="O193" s="15">
        <v>0.2</v>
      </c>
      <c r="P193" s="14" t="s">
        <v>735</v>
      </c>
      <c r="Q193" s="6">
        <v>0.5</v>
      </c>
      <c r="R193" s="60">
        <v>0.2</v>
      </c>
      <c r="S193" s="14" t="s">
        <v>735</v>
      </c>
      <c r="T193" s="6">
        <v>0.75</v>
      </c>
      <c r="U193" s="90">
        <v>0.5</v>
      </c>
      <c r="V193" s="98" t="s">
        <v>1773</v>
      </c>
      <c r="W193" s="14"/>
      <c r="X193" s="15"/>
      <c r="Y193" s="14"/>
      <c r="AA193" s="56" t="str">
        <f t="shared" si="4"/>
        <v>MEDIO</v>
      </c>
    </row>
    <row r="194" spans="3:27" ht="147" customHeight="1" x14ac:dyDescent="0.25">
      <c r="C194" s="43" t="s">
        <v>12</v>
      </c>
      <c r="D194" s="17" t="s">
        <v>483</v>
      </c>
      <c r="E194" s="18" t="s">
        <v>736</v>
      </c>
      <c r="F194" s="18">
        <v>7</v>
      </c>
      <c r="G194" s="19" t="s">
        <v>737</v>
      </c>
      <c r="H194" s="20" t="s">
        <v>738</v>
      </c>
      <c r="I194" s="18">
        <v>3</v>
      </c>
      <c r="J194" s="18" t="s">
        <v>739</v>
      </c>
      <c r="K194" s="58">
        <v>42750</v>
      </c>
      <c r="L194" s="58">
        <v>43099</v>
      </c>
      <c r="M194" s="75" t="s">
        <v>1634</v>
      </c>
      <c r="N194" s="6">
        <v>0.25</v>
      </c>
      <c r="O194" s="22">
        <v>1</v>
      </c>
      <c r="P194" s="6" t="s">
        <v>740</v>
      </c>
      <c r="Q194" s="6">
        <v>0.5</v>
      </c>
      <c r="R194" s="63">
        <v>1</v>
      </c>
      <c r="S194" s="6" t="s">
        <v>1560</v>
      </c>
      <c r="T194" s="6">
        <v>0.75</v>
      </c>
      <c r="U194" s="93">
        <v>1</v>
      </c>
      <c r="V194" s="6" t="s">
        <v>1774</v>
      </c>
      <c r="W194" s="6"/>
      <c r="X194" s="22"/>
      <c r="Y194" s="6"/>
      <c r="AA194" s="56" t="str">
        <f t="shared" si="4"/>
        <v>EJECUTADO</v>
      </c>
    </row>
    <row r="195" spans="3:27" ht="85.5" x14ac:dyDescent="0.25">
      <c r="C195" s="42" t="s">
        <v>12</v>
      </c>
      <c r="D195" s="9" t="s">
        <v>483</v>
      </c>
      <c r="E195" s="10" t="s">
        <v>741</v>
      </c>
      <c r="F195" s="10">
        <v>200</v>
      </c>
      <c r="G195" s="11" t="s">
        <v>742</v>
      </c>
      <c r="H195" s="12" t="s">
        <v>741</v>
      </c>
      <c r="I195" s="10">
        <v>200</v>
      </c>
      <c r="J195" s="10" t="s">
        <v>742</v>
      </c>
      <c r="K195" s="58">
        <v>42750</v>
      </c>
      <c r="L195" s="58">
        <v>43092</v>
      </c>
      <c r="M195" s="74" t="s">
        <v>1635</v>
      </c>
      <c r="N195" s="14">
        <v>0.25</v>
      </c>
      <c r="O195" s="15">
        <v>0.1</v>
      </c>
      <c r="P195" s="14" t="s">
        <v>743</v>
      </c>
      <c r="Q195" s="6">
        <v>0.5</v>
      </c>
      <c r="R195" s="60">
        <v>0.1</v>
      </c>
      <c r="S195" s="14" t="s">
        <v>1559</v>
      </c>
      <c r="T195" s="6">
        <v>0.75</v>
      </c>
      <c r="U195" s="90">
        <v>0.5</v>
      </c>
      <c r="V195" s="14" t="s">
        <v>1775</v>
      </c>
      <c r="W195" s="14"/>
      <c r="X195" s="15"/>
      <c r="Y195" s="14"/>
      <c r="AA195" s="56" t="str">
        <f t="shared" si="4"/>
        <v>MEDIO</v>
      </c>
    </row>
    <row r="196" spans="3:27" ht="85.5" x14ac:dyDescent="0.25">
      <c r="C196" s="43" t="s">
        <v>12</v>
      </c>
      <c r="D196" s="17" t="s">
        <v>483</v>
      </c>
      <c r="E196" s="18" t="s">
        <v>744</v>
      </c>
      <c r="F196" s="18">
        <v>800</v>
      </c>
      <c r="G196" s="19" t="s">
        <v>746</v>
      </c>
      <c r="H196" s="20" t="s">
        <v>747</v>
      </c>
      <c r="I196" s="18" t="s">
        <v>745</v>
      </c>
      <c r="J196" s="18" t="s">
        <v>748</v>
      </c>
      <c r="K196" s="58">
        <v>42916</v>
      </c>
      <c r="L196" s="58">
        <v>43099</v>
      </c>
      <c r="M196" s="75" t="s">
        <v>1634</v>
      </c>
      <c r="N196" s="6">
        <v>0.25</v>
      </c>
      <c r="O196" s="22">
        <v>0.6875</v>
      </c>
      <c r="P196" s="6" t="s">
        <v>749</v>
      </c>
      <c r="Q196" s="6">
        <v>0.5</v>
      </c>
      <c r="R196" s="63">
        <v>0.71250000000000002</v>
      </c>
      <c r="S196" s="6" t="s">
        <v>1558</v>
      </c>
      <c r="T196" s="6">
        <v>0.75</v>
      </c>
      <c r="U196" s="93">
        <v>0.71250000000000002</v>
      </c>
      <c r="V196" s="6" t="s">
        <v>1776</v>
      </c>
      <c r="W196" s="6"/>
      <c r="X196" s="22"/>
      <c r="Y196" s="6"/>
      <c r="AA196" s="56" t="str">
        <f t="shared" si="4"/>
        <v>ALTO</v>
      </c>
    </row>
    <row r="197" spans="3:27" ht="85.5" x14ac:dyDescent="0.25">
      <c r="C197" s="42" t="s">
        <v>12</v>
      </c>
      <c r="D197" s="9" t="s">
        <v>483</v>
      </c>
      <c r="E197" s="10" t="s">
        <v>750</v>
      </c>
      <c r="F197" s="10">
        <v>2</v>
      </c>
      <c r="G197" s="11" t="s">
        <v>751</v>
      </c>
      <c r="H197" s="12" t="s">
        <v>752</v>
      </c>
      <c r="I197" s="10">
        <v>2</v>
      </c>
      <c r="J197" s="10" t="s">
        <v>753</v>
      </c>
      <c r="K197" s="58">
        <v>42750</v>
      </c>
      <c r="L197" s="58">
        <v>43099</v>
      </c>
      <c r="M197" s="74" t="s">
        <v>1634</v>
      </c>
      <c r="N197" s="14">
        <v>0.25</v>
      </c>
      <c r="O197" s="15">
        <v>0.5</v>
      </c>
      <c r="P197" s="14" t="s">
        <v>754</v>
      </c>
      <c r="Q197" s="6">
        <v>0.5</v>
      </c>
      <c r="R197" s="60">
        <v>1</v>
      </c>
      <c r="S197" s="14" t="s">
        <v>1557</v>
      </c>
      <c r="T197" s="6">
        <v>0.75</v>
      </c>
      <c r="U197" s="90">
        <v>0.75</v>
      </c>
      <c r="V197" s="98" t="s">
        <v>1883</v>
      </c>
      <c r="W197" s="14"/>
      <c r="X197" s="15"/>
      <c r="Y197" s="14"/>
      <c r="AA197" s="56" t="str">
        <f t="shared" si="4"/>
        <v>ALTO</v>
      </c>
    </row>
    <row r="198" spans="3:27" ht="42.75" x14ac:dyDescent="0.25">
      <c r="C198" s="43" t="s">
        <v>755</v>
      </c>
      <c r="D198" s="17" t="s">
        <v>756</v>
      </c>
      <c r="E198" s="18" t="s">
        <v>757</v>
      </c>
      <c r="F198" s="18">
        <v>1</v>
      </c>
      <c r="G198" s="19" t="s">
        <v>758</v>
      </c>
      <c r="H198" s="20" t="s">
        <v>757</v>
      </c>
      <c r="I198" s="18">
        <v>1</v>
      </c>
      <c r="J198" s="18" t="s">
        <v>758</v>
      </c>
      <c r="K198" s="58">
        <v>42767</v>
      </c>
      <c r="L198" s="58">
        <v>43092</v>
      </c>
      <c r="M198" s="75" t="s">
        <v>1642</v>
      </c>
      <c r="N198" s="6">
        <v>0.25</v>
      </c>
      <c r="O198" s="22">
        <v>1</v>
      </c>
      <c r="P198" s="21" t="s">
        <v>759</v>
      </c>
      <c r="Q198" s="6">
        <v>0.5</v>
      </c>
      <c r="R198" s="63">
        <v>1</v>
      </c>
      <c r="S198" s="21" t="s">
        <v>759</v>
      </c>
      <c r="T198" s="6">
        <v>0.75</v>
      </c>
      <c r="U198" s="93">
        <v>1</v>
      </c>
      <c r="V198" s="21" t="s">
        <v>759</v>
      </c>
      <c r="W198" s="6"/>
      <c r="X198" s="22"/>
      <c r="Y198" s="21"/>
      <c r="AA198" s="56" t="str">
        <f t="shared" ref="AA198:AA261" si="5">+IF(U198&lt;0.33,"BAJO",IF(U198&lt;0.66,"MEDIO",IF(U198&lt;0.99,"ALTO","EJECUTADO")))</f>
        <v>EJECUTADO</v>
      </c>
    </row>
    <row r="199" spans="3:27" ht="60" x14ac:dyDescent="0.25">
      <c r="C199" s="42" t="s">
        <v>760</v>
      </c>
      <c r="D199" s="9" t="s">
        <v>761</v>
      </c>
      <c r="E199" s="10" t="s">
        <v>762</v>
      </c>
      <c r="F199" s="10">
        <v>230</v>
      </c>
      <c r="G199" s="11" t="s">
        <v>763</v>
      </c>
      <c r="H199" s="12" t="s">
        <v>764</v>
      </c>
      <c r="I199" s="10">
        <v>230</v>
      </c>
      <c r="J199" s="11" t="s">
        <v>763</v>
      </c>
      <c r="K199" s="58">
        <v>42755</v>
      </c>
      <c r="L199" s="58">
        <v>43091</v>
      </c>
      <c r="M199" s="74" t="s">
        <v>765</v>
      </c>
      <c r="N199" s="14">
        <v>0.25</v>
      </c>
      <c r="O199" s="15">
        <v>0.35217391304347828</v>
      </c>
      <c r="P199" s="13" t="s">
        <v>766</v>
      </c>
      <c r="Q199" s="6">
        <v>0.5</v>
      </c>
      <c r="R199" s="60">
        <f>96/Tabla1[[#This Row],[METAS DEL PROCESO/DEPENDENCIA/FACULTAD]]</f>
        <v>0.41739130434782606</v>
      </c>
      <c r="S199" s="13" t="s">
        <v>1434</v>
      </c>
      <c r="T199" s="6">
        <v>0.75</v>
      </c>
      <c r="U199" s="66">
        <v>1</v>
      </c>
      <c r="V199" s="56" t="s">
        <v>1814</v>
      </c>
      <c r="W199" s="14"/>
      <c r="X199" s="15"/>
      <c r="Y199" s="13"/>
      <c r="AA199" s="56" t="str">
        <f t="shared" si="5"/>
        <v>EJECUTADO</v>
      </c>
    </row>
    <row r="200" spans="3:27" ht="90" x14ac:dyDescent="0.25">
      <c r="C200" s="43" t="s">
        <v>760</v>
      </c>
      <c r="D200" s="17" t="s">
        <v>761</v>
      </c>
      <c r="E200" s="18" t="s">
        <v>767</v>
      </c>
      <c r="F200" s="18">
        <v>400</v>
      </c>
      <c r="G200" s="19" t="s">
        <v>768</v>
      </c>
      <c r="H200" s="20" t="s">
        <v>769</v>
      </c>
      <c r="I200" s="18">
        <v>400</v>
      </c>
      <c r="J200" s="19" t="s">
        <v>768</v>
      </c>
      <c r="K200" s="58">
        <v>42755</v>
      </c>
      <c r="L200" s="58">
        <v>43091</v>
      </c>
      <c r="M200" s="75" t="s">
        <v>765</v>
      </c>
      <c r="N200" s="6">
        <v>0.25</v>
      </c>
      <c r="O200" s="22">
        <v>0.42249999999999999</v>
      </c>
      <c r="P200" s="21" t="s">
        <v>770</v>
      </c>
      <c r="Q200" s="6">
        <v>0.5</v>
      </c>
      <c r="R200" s="63">
        <v>1</v>
      </c>
      <c r="S200" s="21" t="s">
        <v>1435</v>
      </c>
      <c r="T200" s="6">
        <v>0.75</v>
      </c>
      <c r="U200" s="66">
        <v>1</v>
      </c>
      <c r="V200" s="56" t="s">
        <v>1815</v>
      </c>
      <c r="W200" s="6"/>
      <c r="X200" s="22"/>
      <c r="Y200" s="21"/>
      <c r="AA200" s="56" t="str">
        <f t="shared" si="5"/>
        <v>EJECUTADO</v>
      </c>
    </row>
    <row r="201" spans="3:27" ht="85.5" x14ac:dyDescent="0.25">
      <c r="C201" s="42" t="s">
        <v>760</v>
      </c>
      <c r="D201" s="9" t="s">
        <v>761</v>
      </c>
      <c r="E201" s="10" t="s">
        <v>771</v>
      </c>
      <c r="F201" s="10">
        <v>200</v>
      </c>
      <c r="G201" s="11" t="s">
        <v>772</v>
      </c>
      <c r="H201" s="12" t="s">
        <v>773</v>
      </c>
      <c r="I201" s="10">
        <v>200</v>
      </c>
      <c r="J201" s="11" t="s">
        <v>772</v>
      </c>
      <c r="K201" s="58">
        <v>42755</v>
      </c>
      <c r="L201" s="58">
        <v>43091</v>
      </c>
      <c r="M201" s="74" t="s">
        <v>765</v>
      </c>
      <c r="N201" s="14">
        <v>0.25</v>
      </c>
      <c r="O201" s="15">
        <v>0.92</v>
      </c>
      <c r="P201" s="13" t="s">
        <v>774</v>
      </c>
      <c r="Q201" s="6">
        <v>0.5</v>
      </c>
      <c r="R201" s="60">
        <v>1</v>
      </c>
      <c r="S201" s="13" t="s">
        <v>1436</v>
      </c>
      <c r="T201" s="6">
        <v>0.75</v>
      </c>
      <c r="U201" s="66">
        <v>1</v>
      </c>
      <c r="V201" s="56" t="s">
        <v>1816</v>
      </c>
      <c r="W201" s="14"/>
      <c r="X201" s="15"/>
      <c r="Y201" s="13"/>
      <c r="AA201" s="56" t="str">
        <f t="shared" si="5"/>
        <v>EJECUTADO</v>
      </c>
    </row>
    <row r="202" spans="3:27" ht="63.75" x14ac:dyDescent="0.25">
      <c r="C202" s="43" t="s">
        <v>760</v>
      </c>
      <c r="D202" s="17" t="s">
        <v>761</v>
      </c>
      <c r="E202" s="18" t="s">
        <v>775</v>
      </c>
      <c r="F202" s="18">
        <v>300</v>
      </c>
      <c r="G202" s="19" t="s">
        <v>776</v>
      </c>
      <c r="H202" s="20" t="s">
        <v>777</v>
      </c>
      <c r="I202" s="18">
        <v>300</v>
      </c>
      <c r="J202" s="19" t="s">
        <v>776</v>
      </c>
      <c r="K202" s="58">
        <v>42755</v>
      </c>
      <c r="L202" s="58">
        <v>43091</v>
      </c>
      <c r="M202" s="75" t="s">
        <v>765</v>
      </c>
      <c r="N202" s="6">
        <v>0.25</v>
      </c>
      <c r="O202" s="22">
        <v>1</v>
      </c>
      <c r="P202" s="21" t="s">
        <v>778</v>
      </c>
      <c r="Q202" s="6">
        <v>0.5</v>
      </c>
      <c r="R202" s="63">
        <v>1</v>
      </c>
      <c r="S202" s="21" t="s">
        <v>1437</v>
      </c>
      <c r="T202" s="6">
        <v>0.75</v>
      </c>
      <c r="U202" s="66">
        <v>1</v>
      </c>
      <c r="V202" s="56" t="s">
        <v>1817</v>
      </c>
      <c r="W202" s="6"/>
      <c r="X202" s="22"/>
      <c r="Y202" s="21"/>
      <c r="AA202" s="56" t="str">
        <f t="shared" si="5"/>
        <v>EJECUTADO</v>
      </c>
    </row>
    <row r="203" spans="3:27" ht="75" x14ac:dyDescent="0.25">
      <c r="C203" s="42" t="s">
        <v>760</v>
      </c>
      <c r="D203" s="9" t="s">
        <v>761</v>
      </c>
      <c r="E203" s="10" t="s">
        <v>779</v>
      </c>
      <c r="F203" s="10">
        <v>200</v>
      </c>
      <c r="G203" s="11" t="s">
        <v>776</v>
      </c>
      <c r="H203" s="12" t="s">
        <v>780</v>
      </c>
      <c r="I203" s="10">
        <v>200</v>
      </c>
      <c r="J203" s="11" t="s">
        <v>776</v>
      </c>
      <c r="K203" s="58">
        <v>42755</v>
      </c>
      <c r="L203" s="58">
        <v>43091</v>
      </c>
      <c r="M203" s="74" t="s">
        <v>765</v>
      </c>
      <c r="N203" s="14">
        <v>0.25</v>
      </c>
      <c r="O203" s="15">
        <v>1</v>
      </c>
      <c r="P203" s="13" t="s">
        <v>781</v>
      </c>
      <c r="Q203" s="6">
        <v>0.5</v>
      </c>
      <c r="R203" s="60">
        <v>1</v>
      </c>
      <c r="S203" s="13" t="s">
        <v>1438</v>
      </c>
      <c r="T203" s="6">
        <v>0.75</v>
      </c>
      <c r="U203" s="66">
        <v>1</v>
      </c>
      <c r="V203" s="56" t="s">
        <v>1818</v>
      </c>
      <c r="W203" s="14"/>
      <c r="X203" s="15"/>
      <c r="Y203" s="13"/>
      <c r="AA203" s="56" t="str">
        <f t="shared" si="5"/>
        <v>EJECUTADO</v>
      </c>
    </row>
    <row r="204" spans="3:27" ht="42.75" x14ac:dyDescent="0.25">
      <c r="C204" s="43" t="s">
        <v>760</v>
      </c>
      <c r="D204" s="17" t="s">
        <v>761</v>
      </c>
      <c r="E204" s="18" t="s">
        <v>782</v>
      </c>
      <c r="F204" s="18">
        <v>150</v>
      </c>
      <c r="G204" s="19" t="s">
        <v>783</v>
      </c>
      <c r="H204" s="20" t="s">
        <v>784</v>
      </c>
      <c r="I204" s="18">
        <v>150</v>
      </c>
      <c r="J204" s="19" t="s">
        <v>783</v>
      </c>
      <c r="K204" s="58">
        <v>42755</v>
      </c>
      <c r="L204" s="58">
        <v>43091</v>
      </c>
      <c r="M204" s="75" t="s">
        <v>765</v>
      </c>
      <c r="N204" s="6">
        <v>0.25</v>
      </c>
      <c r="O204" s="22">
        <v>0.17333333333333334</v>
      </c>
      <c r="P204" s="21" t="s">
        <v>785</v>
      </c>
      <c r="Q204" s="6">
        <v>0.5</v>
      </c>
      <c r="R204" s="63">
        <f>79/Tabla1[[#This Row],[METAS DEL PROCESO/DEPENDENCIA/FACULTAD]]</f>
        <v>0.52666666666666662</v>
      </c>
      <c r="S204" s="21" t="s">
        <v>1439</v>
      </c>
      <c r="T204" s="6">
        <v>0.75</v>
      </c>
      <c r="U204" s="66">
        <v>0.70666666666666667</v>
      </c>
      <c r="V204" s="56" t="s">
        <v>1819</v>
      </c>
      <c r="W204" s="6"/>
      <c r="X204" s="22"/>
      <c r="Y204" s="21"/>
      <c r="AA204" s="56" t="str">
        <f t="shared" si="5"/>
        <v>ALTO</v>
      </c>
    </row>
    <row r="205" spans="3:27" ht="71.25" x14ac:dyDescent="0.25">
      <c r="C205" s="42" t="s">
        <v>760</v>
      </c>
      <c r="D205" s="9" t="s">
        <v>786</v>
      </c>
      <c r="E205" s="10" t="s">
        <v>787</v>
      </c>
      <c r="F205" s="10">
        <v>200</v>
      </c>
      <c r="G205" s="11" t="s">
        <v>788</v>
      </c>
      <c r="H205" s="12" t="s">
        <v>789</v>
      </c>
      <c r="I205" s="10">
        <v>200</v>
      </c>
      <c r="J205" s="10" t="s">
        <v>790</v>
      </c>
      <c r="K205" s="58">
        <v>42755</v>
      </c>
      <c r="L205" s="58">
        <v>43091</v>
      </c>
      <c r="M205" s="74" t="s">
        <v>765</v>
      </c>
      <c r="N205" s="14">
        <v>0.25</v>
      </c>
      <c r="O205" s="15">
        <v>0.6</v>
      </c>
      <c r="P205" s="13" t="s">
        <v>791</v>
      </c>
      <c r="Q205" s="6">
        <v>0.5</v>
      </c>
      <c r="R205" s="60">
        <v>1</v>
      </c>
      <c r="S205" s="13" t="s">
        <v>1440</v>
      </c>
      <c r="T205" s="6">
        <v>0.75</v>
      </c>
      <c r="U205" s="66">
        <v>1</v>
      </c>
      <c r="V205" s="56" t="s">
        <v>1820</v>
      </c>
      <c r="W205" s="14"/>
      <c r="X205" s="15"/>
      <c r="Y205" s="13"/>
      <c r="AA205" s="56" t="str">
        <f t="shared" si="5"/>
        <v>EJECUTADO</v>
      </c>
    </row>
    <row r="206" spans="3:27" ht="60" x14ac:dyDescent="0.25">
      <c r="C206" s="43" t="s">
        <v>760</v>
      </c>
      <c r="D206" s="17" t="s">
        <v>786</v>
      </c>
      <c r="E206" s="18" t="s">
        <v>792</v>
      </c>
      <c r="F206" s="18">
        <v>230</v>
      </c>
      <c r="G206" s="19" t="s">
        <v>793</v>
      </c>
      <c r="H206" s="20" t="s">
        <v>792</v>
      </c>
      <c r="I206" s="18">
        <v>230</v>
      </c>
      <c r="J206" s="18" t="s">
        <v>794</v>
      </c>
      <c r="K206" s="58">
        <v>42755</v>
      </c>
      <c r="L206" s="58">
        <v>43091</v>
      </c>
      <c r="M206" s="75" t="s">
        <v>765</v>
      </c>
      <c r="N206" s="6">
        <v>0.25</v>
      </c>
      <c r="O206" s="22">
        <v>0.59565217391304348</v>
      </c>
      <c r="P206" s="21" t="s">
        <v>795</v>
      </c>
      <c r="Q206" s="6">
        <v>0.5</v>
      </c>
      <c r="R206" s="63">
        <v>1</v>
      </c>
      <c r="S206" s="21" t="s">
        <v>1441</v>
      </c>
      <c r="T206" s="6">
        <v>0.75</v>
      </c>
      <c r="U206" s="66">
        <v>1</v>
      </c>
      <c r="V206" s="56" t="s">
        <v>1821</v>
      </c>
      <c r="W206" s="6"/>
      <c r="X206" s="22"/>
      <c r="Y206" s="21"/>
      <c r="AA206" s="56" t="str">
        <f t="shared" si="5"/>
        <v>EJECUTADO</v>
      </c>
    </row>
    <row r="207" spans="3:27" ht="60" x14ac:dyDescent="0.25">
      <c r="C207" s="42" t="s">
        <v>760</v>
      </c>
      <c r="D207" s="9" t="s">
        <v>796</v>
      </c>
      <c r="E207" s="10" t="s">
        <v>797</v>
      </c>
      <c r="F207" s="10">
        <v>15</v>
      </c>
      <c r="G207" s="11" t="s">
        <v>798</v>
      </c>
      <c r="H207" s="12" t="s">
        <v>797</v>
      </c>
      <c r="I207" s="10">
        <v>15</v>
      </c>
      <c r="J207" s="10" t="s">
        <v>799</v>
      </c>
      <c r="K207" s="58">
        <v>42755</v>
      </c>
      <c r="L207" s="58">
        <v>43091</v>
      </c>
      <c r="M207" s="74" t="s">
        <v>765</v>
      </c>
      <c r="N207" s="14">
        <v>0.25</v>
      </c>
      <c r="O207" s="15">
        <v>0.6</v>
      </c>
      <c r="P207" s="13" t="s">
        <v>800</v>
      </c>
      <c r="Q207" s="6">
        <v>0.5</v>
      </c>
      <c r="R207" s="60">
        <v>1</v>
      </c>
      <c r="S207" s="13" t="s">
        <v>1442</v>
      </c>
      <c r="T207" s="6">
        <v>0.75</v>
      </c>
      <c r="U207" s="66">
        <v>1</v>
      </c>
      <c r="V207" s="56" t="s">
        <v>1822</v>
      </c>
      <c r="W207" s="14"/>
      <c r="X207" s="15"/>
      <c r="Y207" s="13"/>
      <c r="AA207" s="56" t="str">
        <f t="shared" si="5"/>
        <v>EJECUTADO</v>
      </c>
    </row>
    <row r="208" spans="3:27" ht="120" x14ac:dyDescent="0.25">
      <c r="C208" s="43" t="s">
        <v>760</v>
      </c>
      <c r="D208" s="17" t="s">
        <v>796</v>
      </c>
      <c r="E208" s="18" t="s">
        <v>801</v>
      </c>
      <c r="F208" s="18">
        <v>15</v>
      </c>
      <c r="G208" s="19" t="s">
        <v>798</v>
      </c>
      <c r="H208" s="20" t="s">
        <v>801</v>
      </c>
      <c r="I208" s="18">
        <v>15</v>
      </c>
      <c r="J208" s="18" t="s">
        <v>802</v>
      </c>
      <c r="K208" s="58">
        <v>42755</v>
      </c>
      <c r="L208" s="58">
        <v>43091</v>
      </c>
      <c r="M208" s="75" t="s">
        <v>765</v>
      </c>
      <c r="N208" s="6">
        <v>0.25</v>
      </c>
      <c r="O208" s="22">
        <v>0.4</v>
      </c>
      <c r="P208" s="21" t="s">
        <v>803</v>
      </c>
      <c r="Q208" s="6">
        <v>0.5</v>
      </c>
      <c r="R208" s="63">
        <f>12/Tabla1[[#This Row],[METAS DEL PROCESO/DEPENDENCIA/FACULTAD]]</f>
        <v>0.8</v>
      </c>
      <c r="S208" s="21" t="s">
        <v>1443</v>
      </c>
      <c r="T208" s="6">
        <v>0.75</v>
      </c>
      <c r="U208" s="66">
        <v>1</v>
      </c>
      <c r="V208" s="56" t="s">
        <v>1823</v>
      </c>
      <c r="W208" s="6"/>
      <c r="X208" s="22"/>
      <c r="Y208" s="21"/>
      <c r="AA208" s="56" t="str">
        <f t="shared" si="5"/>
        <v>EJECUTADO</v>
      </c>
    </row>
    <row r="209" spans="3:27" ht="42.75" x14ac:dyDescent="0.25">
      <c r="C209" s="42" t="s">
        <v>760</v>
      </c>
      <c r="D209" s="9" t="s">
        <v>796</v>
      </c>
      <c r="E209" s="10" t="s">
        <v>804</v>
      </c>
      <c r="F209" s="10">
        <v>10</v>
      </c>
      <c r="G209" s="11" t="s">
        <v>798</v>
      </c>
      <c r="H209" s="12" t="s">
        <v>805</v>
      </c>
      <c r="I209" s="10">
        <v>10</v>
      </c>
      <c r="J209" s="10" t="s">
        <v>806</v>
      </c>
      <c r="K209" s="58">
        <v>42755</v>
      </c>
      <c r="L209" s="58">
        <v>43091</v>
      </c>
      <c r="M209" s="74" t="s">
        <v>765</v>
      </c>
      <c r="N209" s="14">
        <v>0.25</v>
      </c>
      <c r="O209" s="15">
        <v>1</v>
      </c>
      <c r="P209" s="13" t="s">
        <v>807</v>
      </c>
      <c r="Q209" s="6">
        <v>0.5</v>
      </c>
      <c r="R209" s="60">
        <v>1</v>
      </c>
      <c r="S209" s="13" t="s">
        <v>1444</v>
      </c>
      <c r="T209" s="6">
        <v>0.75</v>
      </c>
      <c r="U209" s="66">
        <v>1</v>
      </c>
      <c r="V209" s="56" t="s">
        <v>1824</v>
      </c>
      <c r="W209" s="14"/>
      <c r="X209" s="15"/>
      <c r="Y209" s="13"/>
      <c r="AA209" s="56" t="str">
        <f t="shared" si="5"/>
        <v>EJECUTADO</v>
      </c>
    </row>
    <row r="210" spans="3:27" ht="57" x14ac:dyDescent="0.25">
      <c r="C210" s="43" t="s">
        <v>760</v>
      </c>
      <c r="D210" s="17" t="s">
        <v>808</v>
      </c>
      <c r="E210" s="18" t="s">
        <v>809</v>
      </c>
      <c r="F210" s="18">
        <v>30</v>
      </c>
      <c r="G210" s="19" t="s">
        <v>810</v>
      </c>
      <c r="H210" s="20" t="s">
        <v>809</v>
      </c>
      <c r="I210" s="18">
        <v>30</v>
      </c>
      <c r="J210" s="18" t="s">
        <v>811</v>
      </c>
      <c r="K210" s="58">
        <v>42755</v>
      </c>
      <c r="L210" s="58">
        <v>43091</v>
      </c>
      <c r="M210" s="75" t="s">
        <v>765</v>
      </c>
      <c r="N210" s="6">
        <v>0.25</v>
      </c>
      <c r="O210" s="22">
        <v>0.3</v>
      </c>
      <c r="P210" s="21" t="s">
        <v>812</v>
      </c>
      <c r="Q210" s="6">
        <v>0.5</v>
      </c>
      <c r="R210" s="63">
        <v>0.66</v>
      </c>
      <c r="S210" s="21" t="s">
        <v>1445</v>
      </c>
      <c r="T210" s="6">
        <v>0.75</v>
      </c>
      <c r="U210" s="66">
        <v>1</v>
      </c>
      <c r="V210" s="56" t="s">
        <v>1825</v>
      </c>
      <c r="W210" s="6"/>
      <c r="X210" s="22"/>
      <c r="Y210" s="21"/>
      <c r="AA210" s="56" t="str">
        <f t="shared" si="5"/>
        <v>EJECUTADO</v>
      </c>
    </row>
    <row r="211" spans="3:27" ht="42.75" x14ac:dyDescent="0.25">
      <c r="C211" s="42" t="s">
        <v>760</v>
      </c>
      <c r="D211" s="9" t="s">
        <v>808</v>
      </c>
      <c r="E211" s="10" t="s">
        <v>813</v>
      </c>
      <c r="F211" s="10">
        <v>30</v>
      </c>
      <c r="G211" s="11" t="s">
        <v>814</v>
      </c>
      <c r="H211" s="12" t="s">
        <v>813</v>
      </c>
      <c r="I211" s="10">
        <v>30</v>
      </c>
      <c r="J211" s="10" t="s">
        <v>815</v>
      </c>
      <c r="K211" s="58">
        <v>42755</v>
      </c>
      <c r="L211" s="58">
        <v>43091</v>
      </c>
      <c r="M211" s="74" t="s">
        <v>765</v>
      </c>
      <c r="N211" s="14">
        <v>0.25</v>
      </c>
      <c r="O211" s="15">
        <v>0.26666666666666666</v>
      </c>
      <c r="P211" s="13" t="s">
        <v>816</v>
      </c>
      <c r="Q211" s="6">
        <v>0.5</v>
      </c>
      <c r="R211" s="60">
        <f>11/Tabla1[[#This Row],[METAS DEL PROCESO/DEPENDENCIA/FACULTAD]]</f>
        <v>0.36666666666666664</v>
      </c>
      <c r="S211" s="13" t="s">
        <v>1446</v>
      </c>
      <c r="T211" s="6">
        <v>0.75</v>
      </c>
      <c r="U211" s="66">
        <v>1</v>
      </c>
      <c r="V211" s="56" t="s">
        <v>1826</v>
      </c>
      <c r="W211" s="14"/>
      <c r="X211" s="15"/>
      <c r="Y211" s="13"/>
      <c r="AA211" s="56" t="str">
        <f t="shared" si="5"/>
        <v>EJECUTADO</v>
      </c>
    </row>
    <row r="212" spans="3:27" ht="75" x14ac:dyDescent="0.25">
      <c r="C212" s="43" t="s">
        <v>760</v>
      </c>
      <c r="D212" s="17" t="s">
        <v>808</v>
      </c>
      <c r="E212" s="18" t="s">
        <v>817</v>
      </c>
      <c r="F212" s="18">
        <v>25</v>
      </c>
      <c r="G212" s="19" t="s">
        <v>818</v>
      </c>
      <c r="H212" s="20" t="s">
        <v>819</v>
      </c>
      <c r="I212" s="18">
        <v>25</v>
      </c>
      <c r="J212" s="18" t="s">
        <v>820</v>
      </c>
      <c r="K212" s="58">
        <v>42755</v>
      </c>
      <c r="L212" s="58">
        <v>43091</v>
      </c>
      <c r="M212" s="75" t="s">
        <v>765</v>
      </c>
      <c r="N212" s="6">
        <v>0.25</v>
      </c>
      <c r="O212" s="22">
        <v>0.52</v>
      </c>
      <c r="P212" s="21" t="s">
        <v>821</v>
      </c>
      <c r="Q212" s="6">
        <v>0.5</v>
      </c>
      <c r="R212" s="63">
        <v>1</v>
      </c>
      <c r="S212" s="21" t="s">
        <v>1447</v>
      </c>
      <c r="T212" s="6">
        <v>0.75</v>
      </c>
      <c r="U212" s="66">
        <v>1</v>
      </c>
      <c r="V212" s="56" t="s">
        <v>1827</v>
      </c>
      <c r="W212" s="6"/>
      <c r="X212" s="22"/>
      <c r="Y212" s="21"/>
      <c r="AA212" s="56" t="str">
        <f t="shared" si="5"/>
        <v>EJECUTADO</v>
      </c>
    </row>
    <row r="213" spans="3:27" ht="57" x14ac:dyDescent="0.25">
      <c r="C213" s="42" t="s">
        <v>760</v>
      </c>
      <c r="D213" s="9" t="s">
        <v>822</v>
      </c>
      <c r="E213" s="10" t="s">
        <v>823</v>
      </c>
      <c r="F213" s="10">
        <v>10</v>
      </c>
      <c r="G213" s="11" t="s">
        <v>824</v>
      </c>
      <c r="H213" s="12" t="s">
        <v>825</v>
      </c>
      <c r="I213" s="10">
        <v>10</v>
      </c>
      <c r="J213" s="10" t="s">
        <v>824</v>
      </c>
      <c r="K213" s="58">
        <v>42755</v>
      </c>
      <c r="L213" s="58">
        <v>43091</v>
      </c>
      <c r="M213" s="74" t="s">
        <v>765</v>
      </c>
      <c r="N213" s="14">
        <v>0.25</v>
      </c>
      <c r="O213" s="15">
        <v>0.5</v>
      </c>
      <c r="P213" s="13" t="s">
        <v>826</v>
      </c>
      <c r="Q213" s="6">
        <v>0.5</v>
      </c>
      <c r="R213" s="60">
        <v>1</v>
      </c>
      <c r="S213" s="13" t="s">
        <v>1448</v>
      </c>
      <c r="T213" s="6">
        <v>0.75</v>
      </c>
      <c r="U213" s="66">
        <v>1</v>
      </c>
      <c r="V213" s="56" t="s">
        <v>1828</v>
      </c>
      <c r="W213" s="14"/>
      <c r="X213" s="15"/>
      <c r="Y213" s="13"/>
      <c r="AA213" s="56" t="str">
        <f t="shared" si="5"/>
        <v>EJECUTADO</v>
      </c>
    </row>
    <row r="214" spans="3:27" ht="57" x14ac:dyDescent="0.25">
      <c r="C214" s="43" t="s">
        <v>760</v>
      </c>
      <c r="D214" s="17" t="s">
        <v>822</v>
      </c>
      <c r="E214" s="18" t="s">
        <v>827</v>
      </c>
      <c r="F214" s="18">
        <v>4</v>
      </c>
      <c r="G214" s="19" t="s">
        <v>824</v>
      </c>
      <c r="H214" s="20" t="s">
        <v>828</v>
      </c>
      <c r="I214" s="18">
        <v>4</v>
      </c>
      <c r="J214" s="18" t="s">
        <v>824</v>
      </c>
      <c r="K214" s="58">
        <v>42755</v>
      </c>
      <c r="L214" s="58">
        <v>43091</v>
      </c>
      <c r="M214" s="75" t="s">
        <v>765</v>
      </c>
      <c r="N214" s="6">
        <v>0.25</v>
      </c>
      <c r="O214" s="22">
        <v>0</v>
      </c>
      <c r="P214" s="21" t="s">
        <v>829</v>
      </c>
      <c r="Q214" s="6">
        <v>0.5</v>
      </c>
      <c r="R214" s="63">
        <v>0.25</v>
      </c>
      <c r="S214" s="21" t="s">
        <v>1449</v>
      </c>
      <c r="T214" s="6">
        <v>0.75</v>
      </c>
      <c r="U214" s="66">
        <v>0.5</v>
      </c>
      <c r="V214" s="56" t="s">
        <v>1829</v>
      </c>
      <c r="W214" s="6"/>
      <c r="X214" s="22"/>
      <c r="Y214" s="21"/>
      <c r="AA214" s="56" t="str">
        <f t="shared" si="5"/>
        <v>MEDIO</v>
      </c>
    </row>
    <row r="215" spans="3:27" ht="99.75" x14ac:dyDescent="0.25">
      <c r="C215" s="42" t="s">
        <v>760</v>
      </c>
      <c r="D215" s="9" t="s">
        <v>830</v>
      </c>
      <c r="E215" s="10" t="s">
        <v>831</v>
      </c>
      <c r="F215" s="10">
        <v>6</v>
      </c>
      <c r="G215" s="11" t="s">
        <v>832</v>
      </c>
      <c r="H215" s="12" t="s">
        <v>831</v>
      </c>
      <c r="I215" s="10">
        <v>6</v>
      </c>
      <c r="J215" s="10" t="s">
        <v>833</v>
      </c>
      <c r="K215" s="58">
        <v>42755</v>
      </c>
      <c r="L215" s="58">
        <v>43091</v>
      </c>
      <c r="M215" s="74" t="s">
        <v>765</v>
      </c>
      <c r="N215" s="14">
        <v>0.25</v>
      </c>
      <c r="O215" s="15">
        <v>0.33333333333333331</v>
      </c>
      <c r="P215" s="13" t="s">
        <v>834</v>
      </c>
      <c r="Q215" s="6">
        <v>0.5</v>
      </c>
      <c r="R215" s="60">
        <f>5/Tabla1[[#This Row],[METAS DEL PROCESO/DEPENDENCIA/FACULTAD]]</f>
        <v>0.83333333333333337</v>
      </c>
      <c r="S215" s="13" t="s">
        <v>1450</v>
      </c>
      <c r="T215" s="6">
        <v>0.75</v>
      </c>
      <c r="U215" s="66">
        <v>1</v>
      </c>
      <c r="V215" s="56" t="s">
        <v>1830</v>
      </c>
      <c r="W215" s="14"/>
      <c r="X215" s="15"/>
      <c r="Y215" s="13"/>
      <c r="AA215" s="56" t="str">
        <f t="shared" si="5"/>
        <v>EJECUTADO</v>
      </c>
    </row>
    <row r="216" spans="3:27" ht="75" x14ac:dyDescent="0.25">
      <c r="C216" s="43" t="s">
        <v>760</v>
      </c>
      <c r="D216" s="17" t="s">
        <v>830</v>
      </c>
      <c r="E216" s="18" t="s">
        <v>835</v>
      </c>
      <c r="F216" s="18">
        <v>10</v>
      </c>
      <c r="G216" s="19" t="s">
        <v>832</v>
      </c>
      <c r="H216" s="20" t="s">
        <v>835</v>
      </c>
      <c r="I216" s="18">
        <v>10</v>
      </c>
      <c r="J216" s="18" t="s">
        <v>836</v>
      </c>
      <c r="K216" s="58">
        <v>42755</v>
      </c>
      <c r="L216" s="58">
        <v>43091</v>
      </c>
      <c r="M216" s="75" t="s">
        <v>765</v>
      </c>
      <c r="N216" s="6">
        <v>0.25</v>
      </c>
      <c r="O216" s="22">
        <v>0.5</v>
      </c>
      <c r="P216" s="21" t="s">
        <v>837</v>
      </c>
      <c r="Q216" s="6">
        <v>0.5</v>
      </c>
      <c r="R216" s="63">
        <v>1</v>
      </c>
      <c r="S216" s="21" t="s">
        <v>1451</v>
      </c>
      <c r="T216" s="6">
        <v>0.75</v>
      </c>
      <c r="U216" s="66">
        <v>1</v>
      </c>
      <c r="V216" s="56" t="s">
        <v>1831</v>
      </c>
      <c r="W216" s="6"/>
      <c r="X216" s="22"/>
      <c r="Y216" s="21"/>
      <c r="AA216" s="56" t="str">
        <f t="shared" si="5"/>
        <v>EJECUTADO</v>
      </c>
    </row>
    <row r="217" spans="3:27" ht="57" x14ac:dyDescent="0.25">
      <c r="C217" s="42" t="s">
        <v>760</v>
      </c>
      <c r="D217" s="9" t="s">
        <v>830</v>
      </c>
      <c r="E217" s="10" t="s">
        <v>838</v>
      </c>
      <c r="F217" s="10">
        <v>5</v>
      </c>
      <c r="G217" s="11" t="s">
        <v>832</v>
      </c>
      <c r="H217" s="12" t="s">
        <v>839</v>
      </c>
      <c r="I217" s="10">
        <v>5</v>
      </c>
      <c r="J217" s="10" t="s">
        <v>840</v>
      </c>
      <c r="K217" s="58">
        <v>42755</v>
      </c>
      <c r="L217" s="58">
        <v>43091</v>
      </c>
      <c r="M217" s="74" t="s">
        <v>765</v>
      </c>
      <c r="N217" s="14">
        <v>0.25</v>
      </c>
      <c r="O217" s="15">
        <v>1</v>
      </c>
      <c r="P217" s="13" t="s">
        <v>841</v>
      </c>
      <c r="Q217" s="6">
        <v>0.5</v>
      </c>
      <c r="R217" s="60">
        <v>1</v>
      </c>
      <c r="S217" s="13" t="s">
        <v>1452</v>
      </c>
      <c r="T217" s="6">
        <v>0.75</v>
      </c>
      <c r="U217" s="66">
        <v>1</v>
      </c>
      <c r="V217" s="56" t="s">
        <v>1452</v>
      </c>
      <c r="W217" s="14"/>
      <c r="X217" s="15"/>
      <c r="Y217" s="13"/>
      <c r="AA217" s="56" t="str">
        <f t="shared" si="5"/>
        <v>EJECUTADO</v>
      </c>
    </row>
    <row r="218" spans="3:27" ht="57" x14ac:dyDescent="0.25">
      <c r="C218" s="43" t="s">
        <v>760</v>
      </c>
      <c r="D218" s="17" t="s">
        <v>830</v>
      </c>
      <c r="E218" s="18" t="s">
        <v>842</v>
      </c>
      <c r="F218" s="18">
        <v>2</v>
      </c>
      <c r="G218" s="19" t="s">
        <v>832</v>
      </c>
      <c r="H218" s="20" t="s">
        <v>842</v>
      </c>
      <c r="I218" s="18">
        <v>2</v>
      </c>
      <c r="J218" s="18" t="s">
        <v>843</v>
      </c>
      <c r="K218" s="58">
        <v>42755</v>
      </c>
      <c r="L218" s="58">
        <v>43091</v>
      </c>
      <c r="M218" s="75" t="s">
        <v>765</v>
      </c>
      <c r="N218" s="6">
        <v>0.25</v>
      </c>
      <c r="O218" s="22">
        <v>0</v>
      </c>
      <c r="P218" s="21" t="s">
        <v>844</v>
      </c>
      <c r="Q218" s="6">
        <v>0.5</v>
      </c>
      <c r="R218" s="63">
        <v>0</v>
      </c>
      <c r="S218" s="21" t="s">
        <v>1453</v>
      </c>
      <c r="T218" s="6">
        <v>0.75</v>
      </c>
      <c r="U218" s="66">
        <v>0</v>
      </c>
      <c r="V218" s="56" t="s">
        <v>1832</v>
      </c>
      <c r="W218" s="6"/>
      <c r="X218" s="22"/>
      <c r="Y218" s="21"/>
      <c r="AA218" s="56" t="str">
        <f t="shared" si="5"/>
        <v>BAJO</v>
      </c>
    </row>
    <row r="219" spans="3:27" ht="99.75" x14ac:dyDescent="0.25">
      <c r="C219" s="42" t="s">
        <v>760</v>
      </c>
      <c r="D219" s="9" t="s">
        <v>830</v>
      </c>
      <c r="E219" s="10" t="s">
        <v>845</v>
      </c>
      <c r="F219" s="10">
        <v>4</v>
      </c>
      <c r="G219" s="11" t="s">
        <v>832</v>
      </c>
      <c r="H219" s="12" t="s">
        <v>845</v>
      </c>
      <c r="I219" s="10">
        <v>4</v>
      </c>
      <c r="J219" s="10" t="s">
        <v>846</v>
      </c>
      <c r="K219" s="58">
        <v>42755</v>
      </c>
      <c r="L219" s="58">
        <v>43091</v>
      </c>
      <c r="M219" s="74" t="s">
        <v>765</v>
      </c>
      <c r="N219" s="14">
        <v>0.25</v>
      </c>
      <c r="O219" s="15">
        <v>0</v>
      </c>
      <c r="P219" s="13" t="s">
        <v>829</v>
      </c>
      <c r="Q219" s="6">
        <v>0.5</v>
      </c>
      <c r="R219" s="60">
        <v>0.25</v>
      </c>
      <c r="S219" s="13" t="s">
        <v>1449</v>
      </c>
      <c r="T219" s="6">
        <v>0.75</v>
      </c>
      <c r="U219" s="66">
        <v>0.5</v>
      </c>
      <c r="V219" s="56" t="s">
        <v>1829</v>
      </c>
      <c r="W219" s="14"/>
      <c r="X219" s="15"/>
      <c r="Y219" s="13"/>
      <c r="AA219" s="56" t="str">
        <f t="shared" si="5"/>
        <v>MEDIO</v>
      </c>
    </row>
    <row r="220" spans="3:27" ht="57" x14ac:dyDescent="0.25">
      <c r="C220" s="43" t="s">
        <v>760</v>
      </c>
      <c r="D220" s="17" t="s">
        <v>830</v>
      </c>
      <c r="E220" s="18" t="s">
        <v>847</v>
      </c>
      <c r="F220" s="18">
        <v>230</v>
      </c>
      <c r="G220" s="19" t="s">
        <v>832</v>
      </c>
      <c r="H220" s="20" t="s">
        <v>847</v>
      </c>
      <c r="I220" s="18">
        <v>230</v>
      </c>
      <c r="J220" s="18" t="s">
        <v>848</v>
      </c>
      <c r="K220" s="58">
        <v>42755</v>
      </c>
      <c r="L220" s="58">
        <v>43091</v>
      </c>
      <c r="M220" s="75" t="s">
        <v>765</v>
      </c>
      <c r="N220" s="6">
        <v>0.25</v>
      </c>
      <c r="O220" s="22">
        <v>0.17391304347826086</v>
      </c>
      <c r="P220" s="21" t="s">
        <v>849</v>
      </c>
      <c r="Q220" s="6">
        <v>0.5</v>
      </c>
      <c r="R220" s="63">
        <v>0.41739130434782606</v>
      </c>
      <c r="S220" s="21" t="s">
        <v>1454</v>
      </c>
      <c r="T220" s="6">
        <v>0.75</v>
      </c>
      <c r="U220" s="66">
        <v>0.69130434782608696</v>
      </c>
      <c r="V220" s="56" t="s">
        <v>1833</v>
      </c>
      <c r="W220" s="6"/>
      <c r="X220" s="22"/>
      <c r="Y220" s="21"/>
      <c r="AA220" s="56" t="str">
        <f t="shared" si="5"/>
        <v>ALTO</v>
      </c>
    </row>
    <row r="221" spans="3:27" ht="75" x14ac:dyDescent="0.25">
      <c r="C221" s="42" t="s">
        <v>760</v>
      </c>
      <c r="D221" s="9" t="s">
        <v>830</v>
      </c>
      <c r="E221" s="10" t="s">
        <v>850</v>
      </c>
      <c r="F221" s="10">
        <v>200</v>
      </c>
      <c r="G221" s="11" t="s">
        <v>832</v>
      </c>
      <c r="H221" s="12" t="s">
        <v>850</v>
      </c>
      <c r="I221" s="10">
        <v>200</v>
      </c>
      <c r="J221" s="10" t="s">
        <v>851</v>
      </c>
      <c r="K221" s="58">
        <v>42755</v>
      </c>
      <c r="L221" s="58">
        <v>43091</v>
      </c>
      <c r="M221" s="74" t="s">
        <v>765</v>
      </c>
      <c r="N221" s="14">
        <v>0.25</v>
      </c>
      <c r="O221" s="15">
        <v>1</v>
      </c>
      <c r="P221" s="13" t="s">
        <v>852</v>
      </c>
      <c r="Q221" s="6">
        <v>0.5</v>
      </c>
      <c r="R221" s="60">
        <v>1</v>
      </c>
      <c r="S221" s="13" t="s">
        <v>1455</v>
      </c>
      <c r="T221" s="6">
        <v>0.75</v>
      </c>
      <c r="U221" s="66">
        <v>1</v>
      </c>
      <c r="V221" s="56" t="s">
        <v>1818</v>
      </c>
      <c r="W221" s="14"/>
      <c r="X221" s="15"/>
      <c r="Y221" s="13"/>
      <c r="AA221" s="56" t="str">
        <f t="shared" si="5"/>
        <v>EJECUTADO</v>
      </c>
    </row>
    <row r="222" spans="3:27" ht="42.75" x14ac:dyDescent="0.25">
      <c r="C222" s="43" t="s">
        <v>760</v>
      </c>
      <c r="D222" s="17" t="s">
        <v>853</v>
      </c>
      <c r="E222" s="18" t="s">
        <v>854</v>
      </c>
      <c r="F222" s="18">
        <v>7</v>
      </c>
      <c r="G222" s="19" t="s">
        <v>855</v>
      </c>
      <c r="H222" s="20" t="s">
        <v>856</v>
      </c>
      <c r="I222" s="18">
        <v>7</v>
      </c>
      <c r="J222" s="18" t="s">
        <v>857</v>
      </c>
      <c r="K222" s="58">
        <v>42755</v>
      </c>
      <c r="L222" s="58">
        <v>43091</v>
      </c>
      <c r="M222" s="75" t="s">
        <v>765</v>
      </c>
      <c r="N222" s="6">
        <v>0.25</v>
      </c>
      <c r="O222" s="22">
        <v>0.14285714285714285</v>
      </c>
      <c r="P222" s="21" t="s">
        <v>858</v>
      </c>
      <c r="Q222" s="6">
        <v>0.5</v>
      </c>
      <c r="R222" s="63">
        <f>3/Tabla1[[#This Row],[METAS DEL PROCESO/DEPENDENCIA/FACULTAD]]</f>
        <v>0.42857142857142855</v>
      </c>
      <c r="S222" s="21" t="s">
        <v>1456</v>
      </c>
      <c r="T222" s="6">
        <v>0.75</v>
      </c>
      <c r="U222" s="66">
        <v>0.5714285714285714</v>
      </c>
      <c r="V222" s="56" t="s">
        <v>1834</v>
      </c>
      <c r="W222" s="6"/>
      <c r="X222" s="22"/>
      <c r="Y222" s="21"/>
      <c r="AA222" s="56" t="str">
        <f t="shared" si="5"/>
        <v>MEDIO</v>
      </c>
    </row>
    <row r="223" spans="3:27" ht="60" x14ac:dyDescent="0.25">
      <c r="C223" s="42" t="s">
        <v>760</v>
      </c>
      <c r="D223" s="9" t="s">
        <v>853</v>
      </c>
      <c r="E223" s="10" t="s">
        <v>859</v>
      </c>
      <c r="F223" s="10">
        <v>15</v>
      </c>
      <c r="G223" s="11" t="s">
        <v>855</v>
      </c>
      <c r="H223" s="12" t="s">
        <v>860</v>
      </c>
      <c r="I223" s="10">
        <v>15</v>
      </c>
      <c r="J223" s="10" t="s">
        <v>861</v>
      </c>
      <c r="K223" s="58">
        <v>42755</v>
      </c>
      <c r="L223" s="58">
        <v>43091</v>
      </c>
      <c r="M223" s="74" t="s">
        <v>765</v>
      </c>
      <c r="N223" s="14">
        <v>0.25</v>
      </c>
      <c r="O223" s="15">
        <v>0.33333333333333331</v>
      </c>
      <c r="P223" s="13" t="s">
        <v>862</v>
      </c>
      <c r="Q223" s="6">
        <v>0.5</v>
      </c>
      <c r="R223" s="60">
        <f>14/Tabla1[[#This Row],[METAS DEL PROCESO/DEPENDENCIA/FACULTAD]]</f>
        <v>0.93333333333333335</v>
      </c>
      <c r="S223" s="13" t="s">
        <v>1457</v>
      </c>
      <c r="T223" s="6">
        <v>0.75</v>
      </c>
      <c r="U223" s="66">
        <v>1</v>
      </c>
      <c r="V223" s="56" t="s">
        <v>1835</v>
      </c>
      <c r="W223" s="14"/>
      <c r="X223" s="15"/>
      <c r="Y223" s="13"/>
      <c r="AA223" s="56" t="str">
        <f t="shared" si="5"/>
        <v>EJECUTADO</v>
      </c>
    </row>
    <row r="224" spans="3:27" ht="28.5" x14ac:dyDescent="0.25">
      <c r="C224" s="43" t="s">
        <v>760</v>
      </c>
      <c r="D224" s="17" t="s">
        <v>853</v>
      </c>
      <c r="E224" s="18" t="s">
        <v>863</v>
      </c>
      <c r="F224" s="18">
        <v>5</v>
      </c>
      <c r="G224" s="19" t="s">
        <v>855</v>
      </c>
      <c r="H224" s="20" t="s">
        <v>863</v>
      </c>
      <c r="I224" s="18">
        <v>5</v>
      </c>
      <c r="J224" s="18" t="s">
        <v>864</v>
      </c>
      <c r="K224" s="58">
        <v>42755</v>
      </c>
      <c r="L224" s="58">
        <v>43091</v>
      </c>
      <c r="M224" s="75" t="s">
        <v>765</v>
      </c>
      <c r="N224" s="6">
        <v>0.25</v>
      </c>
      <c r="O224" s="22">
        <v>0.4</v>
      </c>
      <c r="P224" s="21" t="s">
        <v>865</v>
      </c>
      <c r="Q224" s="6">
        <v>0.5</v>
      </c>
      <c r="R224" s="63">
        <v>0.4</v>
      </c>
      <c r="S224" s="21" t="s">
        <v>865</v>
      </c>
      <c r="T224" s="6">
        <v>0.75</v>
      </c>
      <c r="U224" s="66">
        <v>0.6</v>
      </c>
      <c r="V224" s="56" t="s">
        <v>1836</v>
      </c>
      <c r="W224" s="6"/>
      <c r="X224" s="22"/>
      <c r="Y224" s="21"/>
      <c r="AA224" s="56" t="str">
        <f t="shared" si="5"/>
        <v>MEDIO</v>
      </c>
    </row>
    <row r="225" spans="3:27" ht="57" x14ac:dyDescent="0.25">
      <c r="C225" s="42" t="s">
        <v>760</v>
      </c>
      <c r="D225" s="9" t="s">
        <v>853</v>
      </c>
      <c r="E225" s="10" t="s">
        <v>866</v>
      </c>
      <c r="F225" s="10">
        <v>4</v>
      </c>
      <c r="G225" s="11" t="s">
        <v>855</v>
      </c>
      <c r="H225" s="12" t="s">
        <v>866</v>
      </c>
      <c r="I225" s="10">
        <v>4</v>
      </c>
      <c r="J225" s="10" t="s">
        <v>867</v>
      </c>
      <c r="K225" s="58">
        <v>42755</v>
      </c>
      <c r="L225" s="58">
        <v>43091</v>
      </c>
      <c r="M225" s="74" t="s">
        <v>765</v>
      </c>
      <c r="N225" s="14">
        <v>0.25</v>
      </c>
      <c r="O225" s="15">
        <v>0</v>
      </c>
      <c r="P225" s="13" t="s">
        <v>829</v>
      </c>
      <c r="Q225" s="6">
        <v>0.5</v>
      </c>
      <c r="R225" s="60">
        <v>0.25</v>
      </c>
      <c r="S225" s="13" t="s">
        <v>1449</v>
      </c>
      <c r="T225" s="6">
        <v>0.75</v>
      </c>
      <c r="U225" s="66">
        <v>1</v>
      </c>
      <c r="V225" s="56" t="s">
        <v>1829</v>
      </c>
      <c r="W225" s="14"/>
      <c r="X225" s="15"/>
      <c r="Y225" s="13"/>
      <c r="AA225" s="56" t="str">
        <f t="shared" si="5"/>
        <v>EJECUTADO</v>
      </c>
    </row>
    <row r="226" spans="3:27" ht="42.75" x14ac:dyDescent="0.25">
      <c r="C226" s="43" t="s">
        <v>760</v>
      </c>
      <c r="D226" s="17" t="s">
        <v>853</v>
      </c>
      <c r="E226" s="18" t="s">
        <v>868</v>
      </c>
      <c r="F226" s="18">
        <v>5</v>
      </c>
      <c r="G226" s="19" t="s">
        <v>855</v>
      </c>
      <c r="H226" s="20" t="s">
        <v>868</v>
      </c>
      <c r="I226" s="18">
        <v>5</v>
      </c>
      <c r="J226" s="18" t="s">
        <v>869</v>
      </c>
      <c r="K226" s="58">
        <v>42755</v>
      </c>
      <c r="L226" s="58">
        <v>43091</v>
      </c>
      <c r="M226" s="75" t="s">
        <v>765</v>
      </c>
      <c r="N226" s="6">
        <v>0.25</v>
      </c>
      <c r="O226" s="22">
        <v>1</v>
      </c>
      <c r="P226" s="21" t="s">
        <v>870</v>
      </c>
      <c r="Q226" s="6">
        <v>0.5</v>
      </c>
      <c r="R226" s="63">
        <v>1</v>
      </c>
      <c r="S226" s="21" t="s">
        <v>1458</v>
      </c>
      <c r="T226" s="6">
        <v>0.75</v>
      </c>
      <c r="U226" s="66">
        <v>1</v>
      </c>
      <c r="V226" s="56" t="s">
        <v>1837</v>
      </c>
      <c r="W226" s="6"/>
      <c r="X226" s="22"/>
      <c r="Y226" s="21"/>
      <c r="AA226" s="56" t="str">
        <f t="shared" si="5"/>
        <v>EJECUTADO</v>
      </c>
    </row>
    <row r="227" spans="3:27" ht="57" x14ac:dyDescent="0.25">
      <c r="C227" s="42" t="s">
        <v>760</v>
      </c>
      <c r="D227" s="9" t="s">
        <v>871</v>
      </c>
      <c r="E227" s="10" t="s">
        <v>872</v>
      </c>
      <c r="F227" s="10">
        <v>1</v>
      </c>
      <c r="G227" s="11" t="s">
        <v>873</v>
      </c>
      <c r="H227" s="12" t="s">
        <v>874</v>
      </c>
      <c r="I227" s="10">
        <v>1</v>
      </c>
      <c r="J227" s="10" t="s">
        <v>875</v>
      </c>
      <c r="K227" s="58">
        <v>42755</v>
      </c>
      <c r="L227" s="58">
        <v>43091</v>
      </c>
      <c r="M227" s="74" t="s">
        <v>765</v>
      </c>
      <c r="N227" s="14">
        <v>0.25</v>
      </c>
      <c r="O227" s="15">
        <v>1</v>
      </c>
      <c r="P227" s="13" t="s">
        <v>876</v>
      </c>
      <c r="Q227" s="6">
        <v>0.5</v>
      </c>
      <c r="R227" s="60">
        <v>1</v>
      </c>
      <c r="S227" s="13" t="s">
        <v>1459</v>
      </c>
      <c r="T227" s="6">
        <v>0.75</v>
      </c>
      <c r="U227" s="66">
        <v>1</v>
      </c>
      <c r="V227" s="56" t="s">
        <v>1459</v>
      </c>
      <c r="W227" s="14"/>
      <c r="X227" s="15"/>
      <c r="Y227" s="13"/>
      <c r="AA227" s="56" t="str">
        <f t="shared" si="5"/>
        <v>EJECUTADO</v>
      </c>
    </row>
    <row r="228" spans="3:27" ht="42.75" x14ac:dyDescent="0.25">
      <c r="C228" s="43" t="s">
        <v>760</v>
      </c>
      <c r="D228" s="17" t="s">
        <v>871</v>
      </c>
      <c r="E228" s="18" t="s">
        <v>877</v>
      </c>
      <c r="F228" s="18">
        <v>4</v>
      </c>
      <c r="G228" s="19" t="s">
        <v>873</v>
      </c>
      <c r="H228" s="20" t="s">
        <v>877</v>
      </c>
      <c r="I228" s="18">
        <v>4</v>
      </c>
      <c r="J228" s="18" t="s">
        <v>846</v>
      </c>
      <c r="K228" s="58">
        <v>42755</v>
      </c>
      <c r="L228" s="58">
        <v>43091</v>
      </c>
      <c r="M228" s="75" t="s">
        <v>765</v>
      </c>
      <c r="N228" s="6">
        <v>0.25</v>
      </c>
      <c r="O228" s="22">
        <v>0</v>
      </c>
      <c r="P228" s="21" t="s">
        <v>829</v>
      </c>
      <c r="Q228" s="6">
        <v>0.5</v>
      </c>
      <c r="R228" s="60">
        <v>0.25</v>
      </c>
      <c r="S228" s="13" t="s">
        <v>1449</v>
      </c>
      <c r="T228" s="6">
        <v>0.75</v>
      </c>
      <c r="U228" s="66">
        <v>1</v>
      </c>
      <c r="V228" s="56" t="s">
        <v>1829</v>
      </c>
      <c r="W228" s="6"/>
      <c r="X228" s="22"/>
      <c r="Y228" s="21"/>
      <c r="AA228" s="56" t="str">
        <f t="shared" si="5"/>
        <v>EJECUTADO</v>
      </c>
    </row>
    <row r="229" spans="3:27" ht="42.75" x14ac:dyDescent="0.25">
      <c r="C229" s="42" t="s">
        <v>760</v>
      </c>
      <c r="D229" s="9" t="s">
        <v>871</v>
      </c>
      <c r="E229" s="10" t="s">
        <v>878</v>
      </c>
      <c r="F229" s="10">
        <v>15</v>
      </c>
      <c r="G229" s="11" t="s">
        <v>873</v>
      </c>
      <c r="H229" s="12" t="s">
        <v>878</v>
      </c>
      <c r="I229" s="10">
        <v>15</v>
      </c>
      <c r="J229" s="10" t="s">
        <v>879</v>
      </c>
      <c r="K229" s="58">
        <v>42755</v>
      </c>
      <c r="L229" s="58">
        <v>43091</v>
      </c>
      <c r="M229" s="74" t="s">
        <v>765</v>
      </c>
      <c r="N229" s="14">
        <v>0.25</v>
      </c>
      <c r="O229" s="15">
        <v>0.33333333333333331</v>
      </c>
      <c r="P229" s="13" t="s">
        <v>880</v>
      </c>
      <c r="Q229" s="6">
        <v>0.5</v>
      </c>
      <c r="R229" s="60">
        <v>0.73333333333333328</v>
      </c>
      <c r="S229" s="13" t="s">
        <v>1460</v>
      </c>
      <c r="T229" s="6">
        <v>0.75</v>
      </c>
      <c r="U229" s="66">
        <v>1</v>
      </c>
      <c r="V229" s="56" t="s">
        <v>1838</v>
      </c>
      <c r="W229" s="14"/>
      <c r="X229" s="15"/>
      <c r="Y229" s="13"/>
      <c r="AA229" s="56" t="str">
        <f t="shared" si="5"/>
        <v>EJECUTADO</v>
      </c>
    </row>
    <row r="230" spans="3:27" ht="42.75" x14ac:dyDescent="0.25">
      <c r="C230" s="43" t="s">
        <v>760</v>
      </c>
      <c r="D230" s="17" t="s">
        <v>871</v>
      </c>
      <c r="E230" s="18" t="s">
        <v>881</v>
      </c>
      <c r="F230" s="18">
        <v>10</v>
      </c>
      <c r="G230" s="19" t="s">
        <v>873</v>
      </c>
      <c r="H230" s="20" t="s">
        <v>882</v>
      </c>
      <c r="I230" s="18">
        <v>10</v>
      </c>
      <c r="J230" s="18" t="s">
        <v>883</v>
      </c>
      <c r="K230" s="58">
        <v>42755</v>
      </c>
      <c r="L230" s="58">
        <v>43091</v>
      </c>
      <c r="M230" s="75" t="s">
        <v>765</v>
      </c>
      <c r="N230" s="6">
        <v>0.25</v>
      </c>
      <c r="O230" s="22">
        <v>0.5</v>
      </c>
      <c r="P230" s="21" t="s">
        <v>884</v>
      </c>
      <c r="Q230" s="6">
        <v>0.5</v>
      </c>
      <c r="R230" s="63">
        <v>0.7</v>
      </c>
      <c r="S230" s="21" t="s">
        <v>1461</v>
      </c>
      <c r="T230" s="6">
        <v>0.75</v>
      </c>
      <c r="U230" s="66">
        <v>1</v>
      </c>
      <c r="V230" s="56" t="s">
        <v>1839</v>
      </c>
      <c r="W230" s="6"/>
      <c r="X230" s="22"/>
      <c r="Y230" s="21"/>
      <c r="AA230" s="56" t="str">
        <f t="shared" si="5"/>
        <v>EJECUTADO</v>
      </c>
    </row>
    <row r="231" spans="3:27" ht="42.75" x14ac:dyDescent="0.25">
      <c r="C231" s="42" t="s">
        <v>760</v>
      </c>
      <c r="D231" s="9" t="s">
        <v>871</v>
      </c>
      <c r="E231" s="10" t="s">
        <v>885</v>
      </c>
      <c r="F231" s="10">
        <v>7</v>
      </c>
      <c r="G231" s="11" t="s">
        <v>873</v>
      </c>
      <c r="H231" s="12" t="s">
        <v>885</v>
      </c>
      <c r="I231" s="10">
        <v>7</v>
      </c>
      <c r="J231" s="10" t="s">
        <v>886</v>
      </c>
      <c r="K231" s="58">
        <v>42755</v>
      </c>
      <c r="L231" s="58">
        <v>43091</v>
      </c>
      <c r="M231" s="74" t="s">
        <v>765</v>
      </c>
      <c r="N231" s="14">
        <v>0.25</v>
      </c>
      <c r="O231" s="15">
        <v>0.14285714285714285</v>
      </c>
      <c r="P231" s="13" t="s">
        <v>887</v>
      </c>
      <c r="Q231" s="6">
        <v>0.5</v>
      </c>
      <c r="R231" s="60">
        <v>0.42857142857142855</v>
      </c>
      <c r="S231" s="13" t="s">
        <v>1462</v>
      </c>
      <c r="T231" s="6">
        <v>0.75</v>
      </c>
      <c r="U231" s="66">
        <v>0.5714285714285714</v>
      </c>
      <c r="V231" s="56" t="s">
        <v>1834</v>
      </c>
      <c r="W231" s="14"/>
      <c r="X231" s="15"/>
      <c r="Y231" s="13"/>
      <c r="AA231" s="56" t="str">
        <f t="shared" si="5"/>
        <v>MEDIO</v>
      </c>
    </row>
    <row r="232" spans="3:27" ht="57" x14ac:dyDescent="0.25">
      <c r="C232" s="43" t="s">
        <v>760</v>
      </c>
      <c r="D232" s="17" t="s">
        <v>871</v>
      </c>
      <c r="E232" s="18" t="s">
        <v>888</v>
      </c>
      <c r="F232" s="18">
        <v>1</v>
      </c>
      <c r="G232" s="19" t="s">
        <v>873</v>
      </c>
      <c r="H232" s="20" t="s">
        <v>888</v>
      </c>
      <c r="I232" s="18">
        <v>1</v>
      </c>
      <c r="J232" s="18" t="s">
        <v>889</v>
      </c>
      <c r="K232" s="58">
        <v>42755</v>
      </c>
      <c r="L232" s="58">
        <v>43091</v>
      </c>
      <c r="M232" s="75" t="s">
        <v>765</v>
      </c>
      <c r="N232" s="6">
        <v>0.25</v>
      </c>
      <c r="O232" s="22">
        <v>0</v>
      </c>
      <c r="P232" s="21" t="s">
        <v>890</v>
      </c>
      <c r="Q232" s="6">
        <v>0.5</v>
      </c>
      <c r="R232" s="63">
        <v>0</v>
      </c>
      <c r="S232" s="21" t="s">
        <v>1463</v>
      </c>
      <c r="T232" s="6">
        <v>0.75</v>
      </c>
      <c r="U232" s="93">
        <v>0.5</v>
      </c>
      <c r="V232" s="21" t="s">
        <v>1840</v>
      </c>
      <c r="W232" s="6"/>
      <c r="X232" s="22"/>
      <c r="Y232" s="21"/>
      <c r="AA232" s="56" t="str">
        <f t="shared" si="5"/>
        <v>MEDIO</v>
      </c>
    </row>
    <row r="233" spans="3:27" ht="42.75" x14ac:dyDescent="0.25">
      <c r="C233" s="42" t="s">
        <v>891</v>
      </c>
      <c r="D233" s="9" t="s">
        <v>892</v>
      </c>
      <c r="E233" s="10" t="s">
        <v>893</v>
      </c>
      <c r="F233" s="10">
        <v>1</v>
      </c>
      <c r="G233" s="11" t="s">
        <v>894</v>
      </c>
      <c r="H233" s="12" t="s">
        <v>893</v>
      </c>
      <c r="I233" s="10">
        <v>1</v>
      </c>
      <c r="J233" s="10" t="s">
        <v>894</v>
      </c>
      <c r="K233" s="58">
        <v>42736</v>
      </c>
      <c r="L233" s="58">
        <v>43070</v>
      </c>
      <c r="M233" s="74" t="s">
        <v>895</v>
      </c>
      <c r="N233" s="14">
        <v>0.25</v>
      </c>
      <c r="O233" s="15">
        <v>1</v>
      </c>
      <c r="P233" s="13" t="s">
        <v>896</v>
      </c>
      <c r="Q233" s="6">
        <v>0.5</v>
      </c>
      <c r="R233" s="60">
        <v>1</v>
      </c>
      <c r="S233" s="13" t="s">
        <v>1537</v>
      </c>
      <c r="T233" s="6">
        <v>0.75</v>
      </c>
      <c r="U233" s="90">
        <v>1</v>
      </c>
      <c r="V233" s="13" t="s">
        <v>1537</v>
      </c>
      <c r="W233" s="14"/>
      <c r="X233" s="15"/>
      <c r="Y233" s="13"/>
      <c r="AA233" s="56" t="str">
        <f t="shared" si="5"/>
        <v>EJECUTADO</v>
      </c>
    </row>
    <row r="234" spans="3:27" ht="42.75" x14ac:dyDescent="0.25">
      <c r="C234" s="43" t="s">
        <v>891</v>
      </c>
      <c r="D234" s="17" t="s">
        <v>892</v>
      </c>
      <c r="E234" s="18" t="s">
        <v>897</v>
      </c>
      <c r="F234" s="18">
        <v>0</v>
      </c>
      <c r="G234" s="19" t="s">
        <v>894</v>
      </c>
      <c r="H234" s="20" t="s">
        <v>898</v>
      </c>
      <c r="I234" s="18">
        <v>1</v>
      </c>
      <c r="J234" s="18" t="s">
        <v>894</v>
      </c>
      <c r="K234" s="58">
        <v>42736</v>
      </c>
      <c r="L234" s="58">
        <v>43070</v>
      </c>
      <c r="M234" s="75" t="s">
        <v>895</v>
      </c>
      <c r="N234" s="6">
        <v>0.25</v>
      </c>
      <c r="O234" s="22">
        <v>0</v>
      </c>
      <c r="P234" s="21"/>
      <c r="Q234" s="6">
        <v>0.5</v>
      </c>
      <c r="R234" s="63">
        <v>0</v>
      </c>
      <c r="S234" s="21" t="s">
        <v>1538</v>
      </c>
      <c r="T234" s="6">
        <v>0.75</v>
      </c>
      <c r="U234" s="93">
        <v>0.5</v>
      </c>
      <c r="V234" s="21" t="s">
        <v>1848</v>
      </c>
      <c r="W234" s="6"/>
      <c r="X234" s="22"/>
      <c r="Y234" s="21"/>
      <c r="AA234" s="56" t="str">
        <f t="shared" si="5"/>
        <v>MEDIO</v>
      </c>
    </row>
    <row r="235" spans="3:27" ht="42.75" x14ac:dyDescent="0.25">
      <c r="C235" s="42" t="s">
        <v>891</v>
      </c>
      <c r="D235" s="9" t="s">
        <v>892</v>
      </c>
      <c r="E235" s="10" t="s">
        <v>899</v>
      </c>
      <c r="F235" s="10">
        <v>0</v>
      </c>
      <c r="G235" s="11" t="s">
        <v>894</v>
      </c>
      <c r="H235" s="12" t="s">
        <v>899</v>
      </c>
      <c r="I235" s="10">
        <v>1</v>
      </c>
      <c r="J235" s="10" t="s">
        <v>894</v>
      </c>
      <c r="K235" s="58">
        <v>42736</v>
      </c>
      <c r="L235" s="58">
        <v>43070</v>
      </c>
      <c r="M235" s="74" t="s">
        <v>895</v>
      </c>
      <c r="N235" s="14">
        <v>0.25</v>
      </c>
      <c r="O235" s="15">
        <v>0.4</v>
      </c>
      <c r="P235" s="13" t="s">
        <v>900</v>
      </c>
      <c r="Q235" s="6">
        <v>0.5</v>
      </c>
      <c r="R235" s="60">
        <v>0.66</v>
      </c>
      <c r="S235" s="13" t="s">
        <v>1539</v>
      </c>
      <c r="T235" s="6">
        <v>0.75</v>
      </c>
      <c r="U235" s="90">
        <v>0.7</v>
      </c>
      <c r="V235" s="13" t="s">
        <v>1849</v>
      </c>
      <c r="W235" s="14"/>
      <c r="X235" s="15"/>
      <c r="Y235" s="13"/>
      <c r="AA235" s="56" t="str">
        <f t="shared" si="5"/>
        <v>ALTO</v>
      </c>
    </row>
    <row r="236" spans="3:27" ht="57" x14ac:dyDescent="0.25">
      <c r="C236" s="43" t="s">
        <v>891</v>
      </c>
      <c r="D236" s="17" t="s">
        <v>892</v>
      </c>
      <c r="E236" s="18" t="s">
        <v>901</v>
      </c>
      <c r="F236" s="18">
        <v>1</v>
      </c>
      <c r="G236" s="19" t="s">
        <v>902</v>
      </c>
      <c r="H236" s="20" t="s">
        <v>901</v>
      </c>
      <c r="I236" s="18">
        <v>1</v>
      </c>
      <c r="J236" s="18" t="s">
        <v>902</v>
      </c>
      <c r="K236" s="58">
        <v>42736</v>
      </c>
      <c r="L236" s="58">
        <v>43070</v>
      </c>
      <c r="M236" s="75" t="s">
        <v>895</v>
      </c>
      <c r="N236" s="6">
        <v>0.25</v>
      </c>
      <c r="O236" s="22">
        <v>0.53333333333333333</v>
      </c>
      <c r="P236" s="21" t="s">
        <v>903</v>
      </c>
      <c r="Q236" s="6">
        <v>0.5</v>
      </c>
      <c r="R236" s="63">
        <v>0.8</v>
      </c>
      <c r="S236" s="21"/>
      <c r="T236" s="6">
        <v>0.75</v>
      </c>
      <c r="U236" s="93">
        <v>0.85</v>
      </c>
      <c r="V236" s="21" t="s">
        <v>1850</v>
      </c>
      <c r="W236" s="6"/>
      <c r="X236" s="22"/>
      <c r="Y236" s="21"/>
      <c r="AA236" s="56" t="str">
        <f t="shared" si="5"/>
        <v>ALTO</v>
      </c>
    </row>
    <row r="237" spans="3:27" ht="28.5" x14ac:dyDescent="0.25">
      <c r="C237" s="42" t="s">
        <v>891</v>
      </c>
      <c r="D237" s="9" t="s">
        <v>729</v>
      </c>
      <c r="E237" s="10" t="s">
        <v>904</v>
      </c>
      <c r="F237" s="10">
        <v>1</v>
      </c>
      <c r="G237" s="11" t="s">
        <v>905</v>
      </c>
      <c r="H237" s="12" t="s">
        <v>904</v>
      </c>
      <c r="I237" s="10">
        <v>1</v>
      </c>
      <c r="J237" s="10" t="s">
        <v>905</v>
      </c>
      <c r="K237" s="58">
        <v>42736</v>
      </c>
      <c r="L237" s="58">
        <v>43070</v>
      </c>
      <c r="M237" s="74" t="s">
        <v>895</v>
      </c>
      <c r="N237" s="14">
        <v>0.25</v>
      </c>
      <c r="O237" s="15">
        <v>1</v>
      </c>
      <c r="P237" s="13" t="s">
        <v>906</v>
      </c>
      <c r="Q237" s="6">
        <v>0.5</v>
      </c>
      <c r="R237" s="60">
        <v>1</v>
      </c>
      <c r="S237" s="13" t="s">
        <v>1540</v>
      </c>
      <c r="T237" s="6">
        <v>0.75</v>
      </c>
      <c r="U237" s="90">
        <v>1</v>
      </c>
      <c r="V237" s="13" t="s">
        <v>1540</v>
      </c>
      <c r="W237" s="14"/>
      <c r="X237" s="15"/>
      <c r="Y237" s="13"/>
      <c r="AA237" s="56" t="str">
        <f t="shared" si="5"/>
        <v>EJECUTADO</v>
      </c>
    </row>
    <row r="238" spans="3:27" ht="28.5" x14ac:dyDescent="0.25">
      <c r="C238" s="43" t="s">
        <v>891</v>
      </c>
      <c r="D238" s="17" t="s">
        <v>729</v>
      </c>
      <c r="E238" s="18" t="s">
        <v>907</v>
      </c>
      <c r="F238" s="18">
        <v>1</v>
      </c>
      <c r="G238" s="19" t="s">
        <v>905</v>
      </c>
      <c r="H238" s="20" t="s">
        <v>907</v>
      </c>
      <c r="I238" s="18">
        <v>1</v>
      </c>
      <c r="J238" s="18" t="s">
        <v>905</v>
      </c>
      <c r="K238" s="58">
        <v>42736</v>
      </c>
      <c r="L238" s="58">
        <v>43070</v>
      </c>
      <c r="M238" s="75" t="s">
        <v>895</v>
      </c>
      <c r="N238" s="6">
        <v>0.25</v>
      </c>
      <c r="O238" s="22">
        <v>0.5</v>
      </c>
      <c r="P238" s="21" t="s">
        <v>908</v>
      </c>
      <c r="Q238" s="6">
        <v>0.5</v>
      </c>
      <c r="R238" s="63">
        <v>0.5</v>
      </c>
      <c r="S238" s="21" t="s">
        <v>908</v>
      </c>
      <c r="T238" s="6">
        <v>0.75</v>
      </c>
      <c r="U238" s="93">
        <v>0.6</v>
      </c>
      <c r="V238" s="21" t="s">
        <v>908</v>
      </c>
      <c r="W238" s="6"/>
      <c r="X238" s="22"/>
      <c r="Y238" s="21"/>
      <c r="AA238" s="56" t="str">
        <f t="shared" si="5"/>
        <v>MEDIO</v>
      </c>
    </row>
    <row r="239" spans="3:27" ht="42.75" x14ac:dyDescent="0.25">
      <c r="C239" s="42" t="s">
        <v>891</v>
      </c>
      <c r="D239" s="9" t="s">
        <v>729</v>
      </c>
      <c r="E239" s="10" t="s">
        <v>909</v>
      </c>
      <c r="F239" s="10">
        <v>1</v>
      </c>
      <c r="G239" s="11" t="s">
        <v>910</v>
      </c>
      <c r="H239" s="12" t="s">
        <v>909</v>
      </c>
      <c r="I239" s="10">
        <v>1</v>
      </c>
      <c r="J239" s="10" t="s">
        <v>910</v>
      </c>
      <c r="K239" s="58">
        <v>42736</v>
      </c>
      <c r="L239" s="58">
        <v>43070</v>
      </c>
      <c r="M239" s="74" t="s">
        <v>895</v>
      </c>
      <c r="N239" s="14">
        <v>0.25</v>
      </c>
      <c r="O239" s="15">
        <v>0.8</v>
      </c>
      <c r="P239" s="13" t="s">
        <v>911</v>
      </c>
      <c r="Q239" s="6">
        <v>0.5</v>
      </c>
      <c r="R239" s="60">
        <v>0.5</v>
      </c>
      <c r="S239" s="13" t="s">
        <v>1541</v>
      </c>
      <c r="T239" s="6">
        <v>0.75</v>
      </c>
      <c r="U239" s="90">
        <v>0.75</v>
      </c>
      <c r="V239" s="13" t="s">
        <v>1851</v>
      </c>
      <c r="W239" s="14"/>
      <c r="X239" s="15"/>
      <c r="Y239" s="13"/>
      <c r="AA239" s="56" t="str">
        <f t="shared" si="5"/>
        <v>ALTO</v>
      </c>
    </row>
    <row r="240" spans="3:27" ht="28.5" x14ac:dyDescent="0.25">
      <c r="C240" s="43" t="s">
        <v>891</v>
      </c>
      <c r="D240" s="17" t="s">
        <v>729</v>
      </c>
      <c r="E240" s="18" t="s">
        <v>912</v>
      </c>
      <c r="F240" s="18">
        <v>1</v>
      </c>
      <c r="G240" s="19" t="s">
        <v>913</v>
      </c>
      <c r="H240" s="20" t="s">
        <v>912</v>
      </c>
      <c r="I240" s="18">
        <v>1</v>
      </c>
      <c r="J240" s="18" t="s">
        <v>913</v>
      </c>
      <c r="K240" s="58">
        <v>42736</v>
      </c>
      <c r="L240" s="58">
        <v>43070</v>
      </c>
      <c r="M240" s="75" t="s">
        <v>895</v>
      </c>
      <c r="N240" s="6">
        <v>0.25</v>
      </c>
      <c r="O240" s="22">
        <v>0</v>
      </c>
      <c r="P240" s="21" t="s">
        <v>914</v>
      </c>
      <c r="Q240" s="6">
        <v>0.5</v>
      </c>
      <c r="R240" s="63">
        <v>1</v>
      </c>
      <c r="S240" s="21" t="s">
        <v>1542</v>
      </c>
      <c r="T240" s="6">
        <v>0.75</v>
      </c>
      <c r="U240" s="93">
        <v>1</v>
      </c>
      <c r="V240" s="21" t="s">
        <v>1852</v>
      </c>
      <c r="W240" s="6"/>
      <c r="X240" s="22"/>
      <c r="Y240" s="21"/>
      <c r="AA240" s="56" t="str">
        <f t="shared" si="5"/>
        <v>EJECUTADO</v>
      </c>
    </row>
    <row r="241" spans="3:27" ht="71.25" x14ac:dyDescent="0.25">
      <c r="C241" s="42" t="s">
        <v>891</v>
      </c>
      <c r="D241" s="9" t="s">
        <v>729</v>
      </c>
      <c r="E241" s="10" t="s">
        <v>915</v>
      </c>
      <c r="F241" s="10">
        <v>0</v>
      </c>
      <c r="G241" s="11" t="s">
        <v>905</v>
      </c>
      <c r="H241" s="12" t="s">
        <v>915</v>
      </c>
      <c r="I241" s="10">
        <v>1</v>
      </c>
      <c r="J241" s="10" t="s">
        <v>905</v>
      </c>
      <c r="K241" s="58">
        <v>42736</v>
      </c>
      <c r="L241" s="58">
        <v>43070</v>
      </c>
      <c r="M241" s="74" t="s">
        <v>895</v>
      </c>
      <c r="N241" s="14">
        <v>0.25</v>
      </c>
      <c r="O241" s="15">
        <v>0.3</v>
      </c>
      <c r="P241" s="13" t="s">
        <v>916</v>
      </c>
      <c r="Q241" s="6">
        <v>0.5</v>
      </c>
      <c r="R241" s="60">
        <v>0.5</v>
      </c>
      <c r="S241" s="13"/>
      <c r="T241" s="6">
        <v>0.75</v>
      </c>
      <c r="U241" s="90">
        <v>1</v>
      </c>
      <c r="V241" s="13" t="s">
        <v>1757</v>
      </c>
      <c r="W241" s="14"/>
      <c r="X241" s="15"/>
      <c r="Y241" s="13"/>
      <c r="AA241" s="56" t="str">
        <f t="shared" si="5"/>
        <v>EJECUTADO</v>
      </c>
    </row>
    <row r="242" spans="3:27" ht="42.75" x14ac:dyDescent="0.25">
      <c r="C242" s="43" t="s">
        <v>891</v>
      </c>
      <c r="D242" s="17" t="s">
        <v>729</v>
      </c>
      <c r="E242" s="18" t="s">
        <v>917</v>
      </c>
      <c r="F242" s="18">
        <v>0.5</v>
      </c>
      <c r="G242" s="19" t="s">
        <v>918</v>
      </c>
      <c r="H242" s="20" t="s">
        <v>917</v>
      </c>
      <c r="I242" s="18">
        <v>2</v>
      </c>
      <c r="J242" s="18" t="s">
        <v>919</v>
      </c>
      <c r="K242" s="58">
        <v>42736</v>
      </c>
      <c r="L242" s="58">
        <v>43070</v>
      </c>
      <c r="M242" s="75" t="s">
        <v>895</v>
      </c>
      <c r="N242" s="6">
        <v>0.25</v>
      </c>
      <c r="O242" s="22">
        <v>0.5</v>
      </c>
      <c r="P242" s="21" t="s">
        <v>920</v>
      </c>
      <c r="Q242" s="6">
        <v>0.5</v>
      </c>
      <c r="R242" s="63">
        <v>0.5</v>
      </c>
      <c r="S242" s="21" t="s">
        <v>1543</v>
      </c>
      <c r="T242" s="6">
        <v>0.75</v>
      </c>
      <c r="U242" s="93">
        <v>0.75</v>
      </c>
      <c r="V242" s="21" t="s">
        <v>1853</v>
      </c>
      <c r="W242" s="6"/>
      <c r="X242" s="22"/>
      <c r="Y242" s="21"/>
      <c r="AA242" s="56" t="str">
        <f t="shared" si="5"/>
        <v>ALTO</v>
      </c>
    </row>
    <row r="243" spans="3:27" ht="42.75" x14ac:dyDescent="0.25">
      <c r="C243" s="42" t="s">
        <v>891</v>
      </c>
      <c r="D243" s="9" t="s">
        <v>729</v>
      </c>
      <c r="E243" s="10" t="s">
        <v>921</v>
      </c>
      <c r="F243" s="10">
        <v>2</v>
      </c>
      <c r="G243" s="11" t="s">
        <v>922</v>
      </c>
      <c r="H243" s="12" t="s">
        <v>921</v>
      </c>
      <c r="I243" s="10">
        <v>2</v>
      </c>
      <c r="J243" s="10" t="s">
        <v>922</v>
      </c>
      <c r="K243" s="58">
        <v>42736</v>
      </c>
      <c r="L243" s="58">
        <v>43070</v>
      </c>
      <c r="M243" s="74" t="s">
        <v>923</v>
      </c>
      <c r="N243" s="14">
        <v>0.25</v>
      </c>
      <c r="O243" s="15">
        <v>0.1</v>
      </c>
      <c r="P243" s="13" t="s">
        <v>924</v>
      </c>
      <c r="Q243" s="6">
        <v>0.5</v>
      </c>
      <c r="R243" s="60">
        <v>0.5</v>
      </c>
      <c r="S243" s="13" t="s">
        <v>1544</v>
      </c>
      <c r="T243" s="6">
        <v>0.75</v>
      </c>
      <c r="U243" s="90">
        <v>0.75</v>
      </c>
      <c r="V243" s="13" t="s">
        <v>1544</v>
      </c>
      <c r="W243" s="14"/>
      <c r="X243" s="15"/>
      <c r="Y243" s="13"/>
      <c r="AA243" s="56" t="str">
        <f t="shared" si="5"/>
        <v>ALTO</v>
      </c>
    </row>
    <row r="244" spans="3:27" ht="28.5" x14ac:dyDescent="0.25">
      <c r="C244" s="43" t="s">
        <v>891</v>
      </c>
      <c r="D244" s="17" t="s">
        <v>729</v>
      </c>
      <c r="E244" s="18" t="s">
        <v>925</v>
      </c>
      <c r="F244" s="18">
        <v>1</v>
      </c>
      <c r="G244" s="19" t="s">
        <v>926</v>
      </c>
      <c r="H244" s="20" t="s">
        <v>925</v>
      </c>
      <c r="I244" s="18">
        <v>1</v>
      </c>
      <c r="J244" s="18" t="s">
        <v>926</v>
      </c>
      <c r="K244" s="58">
        <v>42736</v>
      </c>
      <c r="L244" s="58">
        <v>43070</v>
      </c>
      <c r="M244" s="75" t="s">
        <v>895</v>
      </c>
      <c r="N244" s="6">
        <v>0.25</v>
      </c>
      <c r="O244" s="22">
        <v>0</v>
      </c>
      <c r="P244" s="21" t="s">
        <v>927</v>
      </c>
      <c r="Q244" s="6">
        <v>0.5</v>
      </c>
      <c r="R244" s="63">
        <v>0.5</v>
      </c>
      <c r="S244" s="21" t="s">
        <v>1545</v>
      </c>
      <c r="T244" s="6">
        <v>0.75</v>
      </c>
      <c r="U244" s="93">
        <v>0.75</v>
      </c>
      <c r="V244" s="21" t="s">
        <v>1854</v>
      </c>
      <c r="W244" s="6"/>
      <c r="X244" s="22"/>
      <c r="Y244" s="21"/>
      <c r="AA244" s="56" t="str">
        <f t="shared" si="5"/>
        <v>ALTO</v>
      </c>
    </row>
    <row r="245" spans="3:27" ht="42.75" x14ac:dyDescent="0.25">
      <c r="C245" s="42" t="s">
        <v>891</v>
      </c>
      <c r="D245" s="9" t="s">
        <v>928</v>
      </c>
      <c r="E245" s="10" t="s">
        <v>929</v>
      </c>
      <c r="F245" s="34">
        <v>1</v>
      </c>
      <c r="G245" s="11" t="s">
        <v>930</v>
      </c>
      <c r="H245" s="12" t="s">
        <v>929</v>
      </c>
      <c r="I245" s="34">
        <v>1</v>
      </c>
      <c r="J245" s="10" t="s">
        <v>930</v>
      </c>
      <c r="K245" s="58">
        <v>42736</v>
      </c>
      <c r="L245" s="58">
        <v>43070</v>
      </c>
      <c r="M245" s="74" t="s">
        <v>895</v>
      </c>
      <c r="N245" s="14">
        <v>0.25</v>
      </c>
      <c r="O245" s="15">
        <v>0.25</v>
      </c>
      <c r="P245" s="13" t="s">
        <v>931</v>
      </c>
      <c r="Q245" s="6">
        <v>0.5</v>
      </c>
      <c r="R245" s="60">
        <v>0.5</v>
      </c>
      <c r="S245" s="13"/>
      <c r="T245" s="6">
        <v>0.75</v>
      </c>
      <c r="U245" s="90">
        <v>0.75</v>
      </c>
      <c r="V245" s="13" t="s">
        <v>1855</v>
      </c>
      <c r="W245" s="14"/>
      <c r="X245" s="15"/>
      <c r="Y245" s="13"/>
      <c r="AA245" s="56" t="str">
        <f t="shared" si="5"/>
        <v>ALTO</v>
      </c>
    </row>
    <row r="246" spans="3:27" ht="28.5" x14ac:dyDescent="0.25">
      <c r="C246" s="43" t="s">
        <v>891</v>
      </c>
      <c r="D246" s="17" t="s">
        <v>928</v>
      </c>
      <c r="E246" s="18" t="s">
        <v>932</v>
      </c>
      <c r="F246" s="32">
        <v>1</v>
      </c>
      <c r="G246" s="19" t="s">
        <v>933</v>
      </c>
      <c r="H246" s="20" t="s">
        <v>932</v>
      </c>
      <c r="I246" s="32">
        <v>1</v>
      </c>
      <c r="J246" s="18" t="s">
        <v>933</v>
      </c>
      <c r="K246" s="58">
        <v>42736</v>
      </c>
      <c r="L246" s="58">
        <v>43070</v>
      </c>
      <c r="M246" s="75" t="s">
        <v>895</v>
      </c>
      <c r="N246" s="6">
        <v>0.25</v>
      </c>
      <c r="O246" s="22">
        <v>0.25</v>
      </c>
      <c r="P246" s="21" t="s">
        <v>931</v>
      </c>
      <c r="Q246" s="6">
        <v>0.5</v>
      </c>
      <c r="R246" s="63">
        <v>0.5</v>
      </c>
      <c r="S246" s="21"/>
      <c r="T246" s="6">
        <v>0.75</v>
      </c>
      <c r="U246" s="93">
        <v>0.75</v>
      </c>
      <c r="V246" s="21" t="s">
        <v>1856</v>
      </c>
      <c r="W246" s="6"/>
      <c r="X246" s="22"/>
      <c r="Y246" s="21"/>
      <c r="AA246" s="56" t="str">
        <f t="shared" si="5"/>
        <v>ALTO</v>
      </c>
    </row>
    <row r="247" spans="3:27" ht="51" x14ac:dyDescent="0.25">
      <c r="C247" s="42" t="s">
        <v>891</v>
      </c>
      <c r="D247" s="9" t="s">
        <v>928</v>
      </c>
      <c r="E247" s="10" t="s">
        <v>934</v>
      </c>
      <c r="F247" s="34">
        <v>1</v>
      </c>
      <c r="G247" s="11" t="s">
        <v>935</v>
      </c>
      <c r="H247" s="12" t="s">
        <v>934</v>
      </c>
      <c r="I247" s="34">
        <v>1</v>
      </c>
      <c r="J247" s="10" t="s">
        <v>935</v>
      </c>
      <c r="K247" s="58">
        <v>42736</v>
      </c>
      <c r="L247" s="58">
        <v>43070</v>
      </c>
      <c r="M247" s="74" t="s">
        <v>895</v>
      </c>
      <c r="N247" s="14">
        <v>0.25</v>
      </c>
      <c r="O247" s="15">
        <v>0.4</v>
      </c>
      <c r="P247" s="13" t="s">
        <v>936</v>
      </c>
      <c r="Q247" s="6">
        <v>0.5</v>
      </c>
      <c r="R247" s="71">
        <v>0.6</v>
      </c>
      <c r="S247" s="72"/>
      <c r="T247" s="6">
        <v>0.75</v>
      </c>
      <c r="U247" s="90">
        <v>0.97</v>
      </c>
      <c r="V247" s="13" t="s">
        <v>1857</v>
      </c>
      <c r="W247" s="14"/>
      <c r="X247" s="15"/>
      <c r="Y247" s="13"/>
      <c r="AA247" s="56" t="str">
        <f t="shared" si="5"/>
        <v>ALTO</v>
      </c>
    </row>
    <row r="248" spans="3:27" ht="42.75" x14ac:dyDescent="0.25">
      <c r="C248" s="43" t="s">
        <v>891</v>
      </c>
      <c r="D248" s="17" t="s">
        <v>937</v>
      </c>
      <c r="E248" s="18" t="s">
        <v>938</v>
      </c>
      <c r="F248" s="18">
        <v>1</v>
      </c>
      <c r="G248" s="19" t="s">
        <v>939</v>
      </c>
      <c r="H248" s="20" t="s">
        <v>938</v>
      </c>
      <c r="I248" s="18">
        <v>1</v>
      </c>
      <c r="J248" s="18" t="s">
        <v>939</v>
      </c>
      <c r="K248" s="58">
        <v>42736</v>
      </c>
      <c r="L248" s="58">
        <v>43070</v>
      </c>
      <c r="M248" s="75" t="s">
        <v>940</v>
      </c>
      <c r="N248" s="6">
        <v>0.25</v>
      </c>
      <c r="O248" s="22">
        <v>0</v>
      </c>
      <c r="P248" s="21"/>
      <c r="Q248" s="6">
        <v>0.5</v>
      </c>
      <c r="R248" s="63">
        <v>0.25</v>
      </c>
      <c r="S248" s="21" t="s">
        <v>1546</v>
      </c>
      <c r="T248" s="6">
        <v>0.75</v>
      </c>
      <c r="U248" s="93">
        <v>0.3</v>
      </c>
      <c r="V248" s="21" t="s">
        <v>1858</v>
      </c>
      <c r="W248" s="6"/>
      <c r="X248" s="22"/>
      <c r="Y248" s="21"/>
      <c r="AA248" s="56" t="str">
        <f t="shared" si="5"/>
        <v>BAJO</v>
      </c>
    </row>
    <row r="249" spans="3:27" ht="57" x14ac:dyDescent="0.25">
      <c r="C249" s="42" t="s">
        <v>891</v>
      </c>
      <c r="D249" s="9" t="s">
        <v>937</v>
      </c>
      <c r="E249" s="10" t="s">
        <v>722</v>
      </c>
      <c r="F249" s="10">
        <v>0</v>
      </c>
      <c r="G249" s="11" t="s">
        <v>941</v>
      </c>
      <c r="H249" s="12" t="s">
        <v>722</v>
      </c>
      <c r="I249" s="10">
        <v>0</v>
      </c>
      <c r="J249" s="10" t="s">
        <v>941</v>
      </c>
      <c r="K249" s="58">
        <v>42736</v>
      </c>
      <c r="L249" s="58">
        <v>43070</v>
      </c>
      <c r="M249" s="74" t="s">
        <v>1680</v>
      </c>
      <c r="N249" s="14">
        <v>0.25</v>
      </c>
      <c r="O249" s="15">
        <v>0</v>
      </c>
      <c r="P249" s="13" t="s">
        <v>942</v>
      </c>
      <c r="Q249" s="6">
        <v>0.5</v>
      </c>
      <c r="R249" s="63">
        <v>0.25</v>
      </c>
      <c r="S249" s="21" t="s">
        <v>1546</v>
      </c>
      <c r="T249" s="6">
        <v>0.75</v>
      </c>
      <c r="U249" s="90">
        <v>0.3</v>
      </c>
      <c r="V249" s="13" t="s">
        <v>1858</v>
      </c>
      <c r="W249" s="14"/>
      <c r="X249" s="15"/>
      <c r="Y249" s="13"/>
      <c r="AA249" s="56" t="str">
        <f t="shared" si="5"/>
        <v>BAJO</v>
      </c>
    </row>
    <row r="250" spans="3:27" ht="42.75" x14ac:dyDescent="0.25">
      <c r="C250" s="43" t="s">
        <v>891</v>
      </c>
      <c r="D250" s="17" t="s">
        <v>937</v>
      </c>
      <c r="E250" s="18" t="s">
        <v>943</v>
      </c>
      <c r="F250" s="18">
        <v>0</v>
      </c>
      <c r="G250" s="19" t="s">
        <v>944</v>
      </c>
      <c r="H250" s="20" t="s">
        <v>943</v>
      </c>
      <c r="I250" s="18">
        <v>1</v>
      </c>
      <c r="J250" s="18" t="s">
        <v>944</v>
      </c>
      <c r="K250" s="58">
        <v>42736</v>
      </c>
      <c r="L250" s="58">
        <v>43070</v>
      </c>
      <c r="M250" s="75" t="s">
        <v>940</v>
      </c>
      <c r="N250" s="6">
        <v>0.25</v>
      </c>
      <c r="O250" s="22">
        <v>0</v>
      </c>
      <c r="P250" s="21" t="s">
        <v>945</v>
      </c>
      <c r="Q250" s="6">
        <v>0.5</v>
      </c>
      <c r="R250" s="63">
        <v>0.25</v>
      </c>
      <c r="S250" s="21" t="s">
        <v>1546</v>
      </c>
      <c r="T250" s="6">
        <v>0.75</v>
      </c>
      <c r="U250" s="93">
        <v>0.3</v>
      </c>
      <c r="V250" s="21" t="s">
        <v>1858</v>
      </c>
      <c r="W250" s="6"/>
      <c r="X250" s="22"/>
      <c r="Y250" s="21"/>
      <c r="AA250" s="56" t="str">
        <f t="shared" si="5"/>
        <v>BAJO</v>
      </c>
    </row>
    <row r="251" spans="3:27" ht="51" x14ac:dyDescent="0.25">
      <c r="C251" s="42" t="s">
        <v>891</v>
      </c>
      <c r="D251" s="9" t="s">
        <v>937</v>
      </c>
      <c r="E251" s="10" t="s">
        <v>946</v>
      </c>
      <c r="F251" s="34">
        <v>1</v>
      </c>
      <c r="G251" s="11" t="s">
        <v>947</v>
      </c>
      <c r="H251" s="12" t="s">
        <v>946</v>
      </c>
      <c r="I251" s="34">
        <v>1</v>
      </c>
      <c r="J251" s="10" t="s">
        <v>947</v>
      </c>
      <c r="K251" s="58">
        <v>42736</v>
      </c>
      <c r="L251" s="58">
        <v>43070</v>
      </c>
      <c r="M251" s="74" t="s">
        <v>895</v>
      </c>
      <c r="N251" s="14">
        <v>0.25</v>
      </c>
      <c r="O251" s="15">
        <v>0.2</v>
      </c>
      <c r="P251" s="13" t="s">
        <v>948</v>
      </c>
      <c r="Q251" s="6">
        <v>0.5</v>
      </c>
      <c r="R251" s="60">
        <v>0.5</v>
      </c>
      <c r="S251" s="13" t="s">
        <v>1547</v>
      </c>
      <c r="T251" s="6">
        <v>0.75</v>
      </c>
      <c r="U251" s="90">
        <v>0.6</v>
      </c>
      <c r="V251" s="13" t="s">
        <v>1859</v>
      </c>
      <c r="W251" s="14"/>
      <c r="X251" s="15"/>
      <c r="Y251" s="13"/>
      <c r="AA251" s="56" t="str">
        <f t="shared" si="5"/>
        <v>MEDIO</v>
      </c>
    </row>
    <row r="252" spans="3:27" ht="42.75" x14ac:dyDescent="0.25">
      <c r="C252" s="43" t="s">
        <v>891</v>
      </c>
      <c r="D252" s="17" t="s">
        <v>937</v>
      </c>
      <c r="E252" s="18" t="s">
        <v>949</v>
      </c>
      <c r="F252" s="18">
        <v>1</v>
      </c>
      <c r="G252" s="19" t="s">
        <v>905</v>
      </c>
      <c r="H252" s="20" t="s">
        <v>949</v>
      </c>
      <c r="I252" s="18">
        <v>1</v>
      </c>
      <c r="J252" s="18" t="s">
        <v>905</v>
      </c>
      <c r="K252" s="58">
        <v>42736</v>
      </c>
      <c r="L252" s="58">
        <v>43070</v>
      </c>
      <c r="M252" s="75" t="s">
        <v>923</v>
      </c>
      <c r="N252" s="6">
        <v>0.25</v>
      </c>
      <c r="O252" s="22">
        <v>0</v>
      </c>
      <c r="P252" s="21"/>
      <c r="Q252" s="6">
        <v>0.5</v>
      </c>
      <c r="R252" s="63">
        <v>0</v>
      </c>
      <c r="S252" s="21" t="s">
        <v>1548</v>
      </c>
      <c r="T252" s="6">
        <v>0.75</v>
      </c>
      <c r="U252" s="93">
        <v>0</v>
      </c>
      <c r="V252" s="21" t="s">
        <v>1548</v>
      </c>
      <c r="W252" s="6"/>
      <c r="X252" s="22"/>
      <c r="Y252" s="21"/>
      <c r="AA252" s="56" t="str">
        <f t="shared" si="5"/>
        <v>BAJO</v>
      </c>
    </row>
    <row r="253" spans="3:27" ht="51" x14ac:dyDescent="0.25">
      <c r="C253" s="36" t="s">
        <v>950</v>
      </c>
      <c r="D253" s="13" t="s">
        <v>950</v>
      </c>
      <c r="E253" s="15" t="s">
        <v>951</v>
      </c>
      <c r="F253" s="15">
        <v>3</v>
      </c>
      <c r="G253" s="16" t="s">
        <v>952</v>
      </c>
      <c r="H253" s="36" t="s">
        <v>953</v>
      </c>
      <c r="I253" s="15">
        <v>3</v>
      </c>
      <c r="J253" s="15" t="s">
        <v>952</v>
      </c>
      <c r="K253" s="58">
        <v>42751</v>
      </c>
      <c r="L253" s="58">
        <v>43092</v>
      </c>
      <c r="M253" s="79" t="s">
        <v>69</v>
      </c>
      <c r="N253" s="14">
        <v>0.25</v>
      </c>
      <c r="O253" s="15">
        <v>0.66666666666666663</v>
      </c>
      <c r="P253" s="13" t="s">
        <v>954</v>
      </c>
      <c r="Q253" s="6">
        <v>0.5</v>
      </c>
      <c r="R253" s="63">
        <v>0.66666666666666663</v>
      </c>
      <c r="S253" s="21" t="s">
        <v>954</v>
      </c>
      <c r="T253" s="6">
        <v>0.75</v>
      </c>
      <c r="U253" s="90">
        <v>1</v>
      </c>
      <c r="V253" s="97" t="s">
        <v>1882</v>
      </c>
      <c r="W253" s="14"/>
      <c r="X253" s="15"/>
      <c r="Y253" s="13"/>
      <c r="AA253" s="56" t="str">
        <f t="shared" si="5"/>
        <v>EJECUTADO</v>
      </c>
    </row>
    <row r="254" spans="3:27" ht="38.25" x14ac:dyDescent="0.25">
      <c r="C254" s="35" t="s">
        <v>950</v>
      </c>
      <c r="D254" s="21" t="s">
        <v>950</v>
      </c>
      <c r="E254" s="22" t="s">
        <v>955</v>
      </c>
      <c r="F254" s="22">
        <v>1</v>
      </c>
      <c r="G254" s="23" t="s">
        <v>956</v>
      </c>
      <c r="H254" s="37" t="s">
        <v>957</v>
      </c>
      <c r="I254" s="38">
        <v>1</v>
      </c>
      <c r="J254" s="38" t="s">
        <v>956</v>
      </c>
      <c r="K254" s="58">
        <v>42751</v>
      </c>
      <c r="L254" s="58">
        <v>43092</v>
      </c>
      <c r="M254" s="80" t="s">
        <v>69</v>
      </c>
      <c r="N254" s="6">
        <v>0.25</v>
      </c>
      <c r="O254" s="38">
        <v>0</v>
      </c>
      <c r="P254" s="5"/>
      <c r="Q254" s="6">
        <v>0.5</v>
      </c>
      <c r="R254" s="64">
        <v>1</v>
      </c>
      <c r="S254" s="5" t="s">
        <v>1567</v>
      </c>
      <c r="T254" s="6">
        <v>0.75</v>
      </c>
      <c r="U254" s="64">
        <v>1</v>
      </c>
      <c r="V254" s="96" t="s">
        <v>1567</v>
      </c>
      <c r="W254" s="6"/>
      <c r="X254" s="38"/>
      <c r="Y254" s="5"/>
      <c r="AA254" s="56" t="str">
        <f t="shared" si="5"/>
        <v>EJECUTADO</v>
      </c>
    </row>
    <row r="255" spans="3:27" ht="51" x14ac:dyDescent="0.25">
      <c r="C255" s="36" t="s">
        <v>950</v>
      </c>
      <c r="D255" s="15" t="s">
        <v>950</v>
      </c>
      <c r="E255" s="15" t="s">
        <v>958</v>
      </c>
      <c r="F255" s="15">
        <v>0</v>
      </c>
      <c r="G255" s="16" t="s">
        <v>959</v>
      </c>
      <c r="H255" s="36" t="s">
        <v>958</v>
      </c>
      <c r="I255" s="15"/>
      <c r="J255" s="15" t="s">
        <v>959</v>
      </c>
      <c r="K255" s="58">
        <v>42751</v>
      </c>
      <c r="L255" s="58">
        <v>43092</v>
      </c>
      <c r="M255" s="79" t="s">
        <v>326</v>
      </c>
      <c r="N255" s="14">
        <v>0.25</v>
      </c>
      <c r="O255" s="15">
        <v>0.25</v>
      </c>
      <c r="P255" s="13" t="s">
        <v>960</v>
      </c>
      <c r="Q255" s="6">
        <v>0.5</v>
      </c>
      <c r="R255" s="60">
        <v>0.5</v>
      </c>
      <c r="S255" s="13" t="s">
        <v>1577</v>
      </c>
      <c r="T255" s="6">
        <v>0.75</v>
      </c>
      <c r="U255" s="90">
        <v>0.75</v>
      </c>
      <c r="V255" s="72" t="s">
        <v>1891</v>
      </c>
      <c r="W255" s="14"/>
      <c r="X255" s="15"/>
      <c r="Y255" s="13"/>
      <c r="AA255" s="56" t="str">
        <f t="shared" si="5"/>
        <v>ALTO</v>
      </c>
    </row>
    <row r="256" spans="3:27" ht="357" x14ac:dyDescent="0.25">
      <c r="C256" s="35" t="s">
        <v>950</v>
      </c>
      <c r="D256" s="22" t="s">
        <v>950</v>
      </c>
      <c r="E256" s="22" t="s">
        <v>961</v>
      </c>
      <c r="F256" s="22">
        <v>0</v>
      </c>
      <c r="G256" s="23" t="s">
        <v>962</v>
      </c>
      <c r="H256" s="35" t="s">
        <v>961</v>
      </c>
      <c r="I256" s="22"/>
      <c r="J256" s="22" t="s">
        <v>962</v>
      </c>
      <c r="K256" s="58">
        <v>42751</v>
      </c>
      <c r="L256" s="58">
        <v>43092</v>
      </c>
      <c r="M256" s="78" t="s">
        <v>326</v>
      </c>
      <c r="N256" s="6">
        <v>0.25</v>
      </c>
      <c r="O256" s="22">
        <v>0</v>
      </c>
      <c r="P256" s="21" t="s">
        <v>963</v>
      </c>
      <c r="Q256" s="6">
        <v>0.5</v>
      </c>
      <c r="R256" s="63">
        <v>0.5</v>
      </c>
      <c r="S256" s="21" t="s">
        <v>1578</v>
      </c>
      <c r="T256" s="6">
        <v>0.75</v>
      </c>
      <c r="U256" s="93">
        <v>0.75</v>
      </c>
      <c r="V256" s="72" t="s">
        <v>1897</v>
      </c>
      <c r="W256" s="6"/>
      <c r="X256" s="22"/>
      <c r="Y256" s="21"/>
      <c r="AA256" s="56" t="str">
        <f t="shared" si="5"/>
        <v>ALTO</v>
      </c>
    </row>
    <row r="257" spans="3:27" ht="38.25" x14ac:dyDescent="0.25">
      <c r="C257" s="36" t="s">
        <v>950</v>
      </c>
      <c r="D257" s="15" t="s">
        <v>950</v>
      </c>
      <c r="E257" s="15" t="s">
        <v>964</v>
      </c>
      <c r="F257" s="15">
        <v>1</v>
      </c>
      <c r="G257" s="16" t="s">
        <v>965</v>
      </c>
      <c r="H257" s="36" t="s">
        <v>964</v>
      </c>
      <c r="I257" s="15">
        <v>1</v>
      </c>
      <c r="J257" s="15" t="s">
        <v>965</v>
      </c>
      <c r="K257" s="58">
        <v>42767</v>
      </c>
      <c r="L257" s="58">
        <v>43070</v>
      </c>
      <c r="M257" s="79" t="s">
        <v>145</v>
      </c>
      <c r="N257" s="14">
        <v>0.25</v>
      </c>
      <c r="O257" s="15">
        <v>0</v>
      </c>
      <c r="P257" s="13" t="s">
        <v>966</v>
      </c>
      <c r="Q257" s="6">
        <v>0.5</v>
      </c>
      <c r="R257" s="63">
        <v>0.8</v>
      </c>
      <c r="S257" s="6" t="s">
        <v>1487</v>
      </c>
      <c r="T257" s="6">
        <v>0.75</v>
      </c>
      <c r="U257" s="90">
        <v>1</v>
      </c>
      <c r="V257" s="89" t="s">
        <v>1811</v>
      </c>
      <c r="W257" s="14"/>
      <c r="X257" s="15"/>
      <c r="Y257" s="13"/>
      <c r="AA257" s="56" t="str">
        <f t="shared" si="5"/>
        <v>EJECUTADO</v>
      </c>
    </row>
    <row r="258" spans="3:27" ht="51" x14ac:dyDescent="0.25">
      <c r="C258" s="35" t="s">
        <v>950</v>
      </c>
      <c r="D258" s="22" t="s">
        <v>950</v>
      </c>
      <c r="E258" s="22" t="s">
        <v>967</v>
      </c>
      <c r="F258" s="22">
        <v>1</v>
      </c>
      <c r="G258" s="23" t="s">
        <v>968</v>
      </c>
      <c r="H258" s="35" t="s">
        <v>967</v>
      </c>
      <c r="I258" s="22">
        <v>1</v>
      </c>
      <c r="J258" s="22" t="s">
        <v>968</v>
      </c>
      <c r="K258" s="58">
        <v>42767</v>
      </c>
      <c r="L258" s="58">
        <v>43070</v>
      </c>
      <c r="M258" s="78" t="s">
        <v>145</v>
      </c>
      <c r="N258" s="6">
        <v>0.25</v>
      </c>
      <c r="O258" s="22">
        <v>0</v>
      </c>
      <c r="P258" s="21"/>
      <c r="Q258" s="6">
        <v>0.5</v>
      </c>
      <c r="R258" s="63">
        <v>0</v>
      </c>
      <c r="S258" s="21" t="s">
        <v>1488</v>
      </c>
      <c r="T258" s="6">
        <v>0.75</v>
      </c>
      <c r="U258" s="93">
        <v>1</v>
      </c>
      <c r="V258" s="89" t="s">
        <v>1812</v>
      </c>
      <c r="W258" s="6"/>
      <c r="X258" s="22"/>
      <c r="Y258" s="21"/>
      <c r="AA258" s="56" t="str">
        <f t="shared" si="5"/>
        <v>EJECUTADO</v>
      </c>
    </row>
    <row r="259" spans="3:27" ht="51" x14ac:dyDescent="0.25">
      <c r="C259" s="36" t="s">
        <v>950</v>
      </c>
      <c r="D259" s="15" t="s">
        <v>950</v>
      </c>
      <c r="E259" s="15" t="s">
        <v>969</v>
      </c>
      <c r="F259" s="15">
        <v>1</v>
      </c>
      <c r="G259" s="16" t="s">
        <v>970</v>
      </c>
      <c r="H259" s="36" t="s">
        <v>969</v>
      </c>
      <c r="I259" s="15">
        <v>1</v>
      </c>
      <c r="J259" s="15" t="s">
        <v>970</v>
      </c>
      <c r="K259" s="58">
        <v>42767</v>
      </c>
      <c r="L259" s="58">
        <v>43070</v>
      </c>
      <c r="M259" s="79" t="s">
        <v>145</v>
      </c>
      <c r="N259" s="14">
        <v>0.25</v>
      </c>
      <c r="O259" s="15">
        <v>0.25</v>
      </c>
      <c r="P259" s="13" t="s">
        <v>971</v>
      </c>
      <c r="Q259" s="6">
        <v>0.5</v>
      </c>
      <c r="R259" s="60">
        <v>1</v>
      </c>
      <c r="S259" s="13" t="s">
        <v>1489</v>
      </c>
      <c r="T259" s="6">
        <v>0.75</v>
      </c>
      <c r="U259" s="90">
        <v>1</v>
      </c>
      <c r="V259" s="13" t="s">
        <v>1489</v>
      </c>
      <c r="W259" s="14"/>
      <c r="X259" s="15"/>
      <c r="Y259" s="13"/>
      <c r="AA259" s="56" t="str">
        <f t="shared" si="5"/>
        <v>EJECUTADO</v>
      </c>
    </row>
    <row r="260" spans="3:27" ht="38.25" x14ac:dyDescent="0.25">
      <c r="C260" s="35" t="s">
        <v>950</v>
      </c>
      <c r="D260" s="22" t="s">
        <v>950</v>
      </c>
      <c r="E260" s="22" t="s">
        <v>972</v>
      </c>
      <c r="F260" s="22">
        <v>1</v>
      </c>
      <c r="G260" s="23" t="s">
        <v>973</v>
      </c>
      <c r="H260" s="35" t="s">
        <v>972</v>
      </c>
      <c r="I260" s="22">
        <v>1</v>
      </c>
      <c r="J260" s="22" t="s">
        <v>973</v>
      </c>
      <c r="K260" s="58">
        <v>42767</v>
      </c>
      <c r="L260" s="58">
        <v>43070</v>
      </c>
      <c r="M260" s="78" t="s">
        <v>145</v>
      </c>
      <c r="N260" s="6">
        <v>0.25</v>
      </c>
      <c r="O260" s="22">
        <v>0</v>
      </c>
      <c r="P260" s="21"/>
      <c r="Q260" s="6">
        <v>0.5</v>
      </c>
      <c r="R260" s="63">
        <v>0.8</v>
      </c>
      <c r="S260" s="21" t="s">
        <v>1490</v>
      </c>
      <c r="T260" s="6">
        <v>0.75</v>
      </c>
      <c r="U260" s="93">
        <v>0.75</v>
      </c>
      <c r="V260" s="89" t="s">
        <v>1813</v>
      </c>
      <c r="W260" s="6"/>
      <c r="X260" s="22"/>
      <c r="Y260" s="21"/>
      <c r="AA260" s="56" t="str">
        <f t="shared" si="5"/>
        <v>ALTO</v>
      </c>
    </row>
    <row r="261" spans="3:27" ht="51" x14ac:dyDescent="0.25">
      <c r="C261" s="36" t="s">
        <v>950</v>
      </c>
      <c r="D261" s="15" t="s">
        <v>950</v>
      </c>
      <c r="E261" s="15" t="s">
        <v>974</v>
      </c>
      <c r="F261" s="15">
        <v>1</v>
      </c>
      <c r="G261" s="16" t="s">
        <v>975</v>
      </c>
      <c r="H261" s="36" t="s">
        <v>974</v>
      </c>
      <c r="I261" s="15">
        <v>1</v>
      </c>
      <c r="J261" s="15" t="s">
        <v>975</v>
      </c>
      <c r="K261" s="58">
        <v>42767</v>
      </c>
      <c r="L261" s="58">
        <v>43070</v>
      </c>
      <c r="M261" s="79" t="s">
        <v>145</v>
      </c>
      <c r="N261" s="14">
        <v>0.25</v>
      </c>
      <c r="O261" s="15">
        <v>0</v>
      </c>
      <c r="P261" s="13"/>
      <c r="Q261" s="6">
        <v>0.5</v>
      </c>
      <c r="R261" s="60">
        <v>0</v>
      </c>
      <c r="S261" s="21" t="s">
        <v>1491</v>
      </c>
      <c r="T261" s="6">
        <v>0.75</v>
      </c>
      <c r="U261" s="90">
        <v>0</v>
      </c>
      <c r="V261" s="21" t="s">
        <v>1491</v>
      </c>
      <c r="W261" s="14"/>
      <c r="X261" s="15"/>
      <c r="Y261" s="13"/>
      <c r="AA261" s="56" t="str">
        <f t="shared" si="5"/>
        <v>BAJO</v>
      </c>
    </row>
    <row r="262" spans="3:27" ht="38.25" x14ac:dyDescent="0.25">
      <c r="C262" s="35" t="s">
        <v>950</v>
      </c>
      <c r="D262" s="22" t="s">
        <v>950</v>
      </c>
      <c r="E262" s="22" t="s">
        <v>976</v>
      </c>
      <c r="F262" s="22">
        <v>200</v>
      </c>
      <c r="G262" s="23" t="s">
        <v>977</v>
      </c>
      <c r="H262" s="35" t="s">
        <v>976</v>
      </c>
      <c r="I262" s="22">
        <v>200</v>
      </c>
      <c r="J262" s="22" t="s">
        <v>977</v>
      </c>
      <c r="K262" s="58">
        <v>42781</v>
      </c>
      <c r="L262" s="58">
        <v>42993</v>
      </c>
      <c r="M262" s="78" t="s">
        <v>270</v>
      </c>
      <c r="N262" s="6">
        <v>0.25</v>
      </c>
      <c r="O262" s="63">
        <v>0.25</v>
      </c>
      <c r="P262" s="21" t="s">
        <v>978</v>
      </c>
      <c r="Q262" s="6">
        <v>0.5</v>
      </c>
      <c r="R262" s="63">
        <v>0.5</v>
      </c>
      <c r="S262" s="21" t="s">
        <v>1618</v>
      </c>
      <c r="T262" s="6">
        <v>0.75</v>
      </c>
      <c r="U262" s="93">
        <v>0.5</v>
      </c>
      <c r="V262" s="21" t="s">
        <v>1618</v>
      </c>
      <c r="W262" s="6"/>
      <c r="X262" s="22"/>
      <c r="Y262" s="21"/>
      <c r="AA262" s="56" t="str">
        <f t="shared" ref="AA262:AA325" si="6">+IF(U262&lt;0.33,"BAJO",IF(U262&lt;0.66,"MEDIO",IF(U262&lt;0.99,"ALTO","EJECUTADO")))</f>
        <v>MEDIO</v>
      </c>
    </row>
    <row r="263" spans="3:27" ht="38.25" x14ac:dyDescent="0.25">
      <c r="C263" s="36" t="s">
        <v>950</v>
      </c>
      <c r="D263" s="15" t="s">
        <v>950</v>
      </c>
      <c r="E263" s="15" t="s">
        <v>979</v>
      </c>
      <c r="F263" s="15">
        <v>53</v>
      </c>
      <c r="G263" s="16" t="s">
        <v>980</v>
      </c>
      <c r="H263" s="36" t="s">
        <v>979</v>
      </c>
      <c r="I263" s="15">
        <v>53</v>
      </c>
      <c r="J263" s="15" t="s">
        <v>980</v>
      </c>
      <c r="K263" s="58">
        <v>42781</v>
      </c>
      <c r="L263" s="58">
        <v>42993</v>
      </c>
      <c r="M263" s="79" t="s">
        <v>270</v>
      </c>
      <c r="N263" s="14">
        <v>0.25</v>
      </c>
      <c r="O263" s="60">
        <v>0</v>
      </c>
      <c r="P263" s="13" t="s">
        <v>482</v>
      </c>
      <c r="Q263" s="6">
        <v>0.5</v>
      </c>
      <c r="R263" s="60">
        <v>0</v>
      </c>
      <c r="S263" s="13"/>
      <c r="T263" s="6">
        <v>0.75</v>
      </c>
      <c r="U263" s="90">
        <v>0</v>
      </c>
      <c r="V263" s="13" t="s">
        <v>1862</v>
      </c>
      <c r="W263" s="14"/>
      <c r="X263" s="15"/>
      <c r="Y263" s="13"/>
      <c r="AA263" s="56" t="str">
        <f t="shared" si="6"/>
        <v>BAJO</v>
      </c>
    </row>
    <row r="264" spans="3:27" ht="38.25" x14ac:dyDescent="0.25">
      <c r="C264" s="35" t="s">
        <v>950</v>
      </c>
      <c r="D264" s="22" t="s">
        <v>950</v>
      </c>
      <c r="E264" s="22" t="s">
        <v>981</v>
      </c>
      <c r="F264" s="22">
        <v>1</v>
      </c>
      <c r="G264" s="23" t="s">
        <v>982</v>
      </c>
      <c r="H264" s="35" t="s">
        <v>981</v>
      </c>
      <c r="I264" s="22">
        <v>1</v>
      </c>
      <c r="J264" s="22" t="s">
        <v>982</v>
      </c>
      <c r="K264" s="58">
        <v>43070</v>
      </c>
      <c r="L264" s="58">
        <v>43089</v>
      </c>
      <c r="M264" s="78" t="s">
        <v>270</v>
      </c>
      <c r="N264" s="6">
        <v>0.25</v>
      </c>
      <c r="O264" s="63"/>
      <c r="P264" s="21" t="s">
        <v>692</v>
      </c>
      <c r="Q264" s="6">
        <v>0.5</v>
      </c>
      <c r="R264" s="63"/>
      <c r="S264" s="21" t="s">
        <v>692</v>
      </c>
      <c r="T264" s="6">
        <v>0.75</v>
      </c>
      <c r="U264" s="93"/>
      <c r="V264" s="21" t="s">
        <v>692</v>
      </c>
      <c r="W264" s="6"/>
      <c r="X264" s="22"/>
      <c r="Y264" s="21"/>
      <c r="AA264" s="56" t="str">
        <f t="shared" si="6"/>
        <v>BAJO</v>
      </c>
    </row>
    <row r="265" spans="3:27" ht="38.25" x14ac:dyDescent="0.25">
      <c r="C265" s="36" t="s">
        <v>950</v>
      </c>
      <c r="D265" s="15" t="s">
        <v>950</v>
      </c>
      <c r="E265" s="15" t="s">
        <v>983</v>
      </c>
      <c r="F265" s="15">
        <v>2</v>
      </c>
      <c r="G265" s="16" t="s">
        <v>181</v>
      </c>
      <c r="H265" s="36" t="s">
        <v>983</v>
      </c>
      <c r="I265" s="15">
        <v>2</v>
      </c>
      <c r="J265" s="15" t="s">
        <v>181</v>
      </c>
      <c r="K265" s="58">
        <v>42767</v>
      </c>
      <c r="L265" s="58">
        <v>43009</v>
      </c>
      <c r="M265" s="79" t="s">
        <v>270</v>
      </c>
      <c r="N265" s="14">
        <v>0.25</v>
      </c>
      <c r="O265" s="60">
        <v>0</v>
      </c>
      <c r="P265" s="13" t="s">
        <v>984</v>
      </c>
      <c r="Q265" s="6">
        <v>0.5</v>
      </c>
      <c r="R265" s="60">
        <v>0.5</v>
      </c>
      <c r="S265" s="13" t="s">
        <v>1619</v>
      </c>
      <c r="T265" s="6">
        <v>0.75</v>
      </c>
      <c r="U265" s="90">
        <v>1</v>
      </c>
      <c r="V265" s="13" t="s">
        <v>1863</v>
      </c>
      <c r="W265" s="14"/>
      <c r="X265" s="15"/>
      <c r="Y265" s="13"/>
      <c r="AA265" s="56" t="str">
        <f t="shared" si="6"/>
        <v>EJECUTADO</v>
      </c>
    </row>
    <row r="266" spans="3:27" ht="38.25" x14ac:dyDescent="0.25">
      <c r="C266" s="35" t="s">
        <v>950</v>
      </c>
      <c r="D266" s="22" t="s">
        <v>950</v>
      </c>
      <c r="E266" s="22" t="s">
        <v>985</v>
      </c>
      <c r="F266" s="22">
        <v>1</v>
      </c>
      <c r="G266" s="23" t="s">
        <v>986</v>
      </c>
      <c r="H266" s="35" t="s">
        <v>985</v>
      </c>
      <c r="I266" s="22">
        <v>1</v>
      </c>
      <c r="J266" s="22" t="s">
        <v>986</v>
      </c>
      <c r="K266" s="58">
        <v>42781</v>
      </c>
      <c r="L266" s="58">
        <v>42993</v>
      </c>
      <c r="M266" s="78" t="s">
        <v>270</v>
      </c>
      <c r="N266" s="6">
        <v>0.25</v>
      </c>
      <c r="O266" s="63">
        <v>0</v>
      </c>
      <c r="P266" s="21" t="s">
        <v>984</v>
      </c>
      <c r="Q266" s="6">
        <v>0.5</v>
      </c>
      <c r="R266" s="63">
        <v>0.25</v>
      </c>
      <c r="S266" s="21" t="s">
        <v>1620</v>
      </c>
      <c r="T266" s="6">
        <v>0.75</v>
      </c>
      <c r="U266" s="93">
        <v>0.8</v>
      </c>
      <c r="V266" s="21" t="s">
        <v>1864</v>
      </c>
      <c r="W266" s="6"/>
      <c r="X266" s="22"/>
      <c r="Y266" s="21"/>
      <c r="AA266" s="56" t="str">
        <f t="shared" si="6"/>
        <v>ALTO</v>
      </c>
    </row>
    <row r="267" spans="3:27" ht="38.25" x14ac:dyDescent="0.25">
      <c r="C267" s="36" t="s">
        <v>950</v>
      </c>
      <c r="D267" s="15" t="s">
        <v>950</v>
      </c>
      <c r="E267" s="15" t="s">
        <v>987</v>
      </c>
      <c r="F267" s="15">
        <v>2</v>
      </c>
      <c r="G267" s="16" t="s">
        <v>988</v>
      </c>
      <c r="H267" s="36" t="s">
        <v>987</v>
      </c>
      <c r="I267" s="15">
        <v>2</v>
      </c>
      <c r="J267" s="15" t="s">
        <v>988</v>
      </c>
      <c r="K267" s="58">
        <v>42765</v>
      </c>
      <c r="L267" s="58">
        <v>43069</v>
      </c>
      <c r="M267" s="79" t="s">
        <v>197</v>
      </c>
      <c r="N267" s="14">
        <v>0.25</v>
      </c>
      <c r="O267" s="15">
        <v>0.5</v>
      </c>
      <c r="P267" s="13" t="s">
        <v>989</v>
      </c>
      <c r="Q267" s="6">
        <v>0.5</v>
      </c>
      <c r="R267" s="63">
        <v>0.5</v>
      </c>
      <c r="S267" s="21" t="s">
        <v>989</v>
      </c>
      <c r="T267" s="6">
        <v>0.75</v>
      </c>
      <c r="U267" s="90">
        <v>1</v>
      </c>
      <c r="V267" s="13" t="s">
        <v>1866</v>
      </c>
      <c r="W267" s="14"/>
      <c r="X267" s="15"/>
      <c r="Y267" s="13"/>
      <c r="AA267" s="56" t="str">
        <f t="shared" si="6"/>
        <v>EJECUTADO</v>
      </c>
    </row>
    <row r="268" spans="3:27" ht="51" x14ac:dyDescent="0.25">
      <c r="C268" s="35" t="s">
        <v>950</v>
      </c>
      <c r="D268" s="22" t="s">
        <v>950</v>
      </c>
      <c r="E268" s="22" t="s">
        <v>990</v>
      </c>
      <c r="F268" s="22">
        <v>1</v>
      </c>
      <c r="G268" s="23" t="s">
        <v>991</v>
      </c>
      <c r="H268" s="35" t="s">
        <v>990</v>
      </c>
      <c r="I268" s="22">
        <v>1</v>
      </c>
      <c r="J268" s="22" t="s">
        <v>991</v>
      </c>
      <c r="K268" s="58">
        <v>42765</v>
      </c>
      <c r="L268" s="58">
        <v>43069</v>
      </c>
      <c r="M268" s="78" t="s">
        <v>197</v>
      </c>
      <c r="N268" s="6">
        <v>0.25</v>
      </c>
      <c r="O268" s="22">
        <v>0.25</v>
      </c>
      <c r="P268" s="21" t="s">
        <v>992</v>
      </c>
      <c r="Q268" s="6">
        <v>0.5</v>
      </c>
      <c r="R268" s="63">
        <v>0.5</v>
      </c>
      <c r="S268" s="21" t="s">
        <v>992</v>
      </c>
      <c r="T268" s="6">
        <v>0.75</v>
      </c>
      <c r="U268" s="93" t="s">
        <v>1867</v>
      </c>
      <c r="V268" s="21" t="s">
        <v>992</v>
      </c>
      <c r="W268" s="6"/>
      <c r="X268" s="22"/>
      <c r="Y268" s="21"/>
      <c r="AA268" s="56" t="str">
        <f t="shared" si="6"/>
        <v>EJECUTADO</v>
      </c>
    </row>
    <row r="269" spans="3:27" ht="51" x14ac:dyDescent="0.25">
      <c r="C269" s="36" t="s">
        <v>950</v>
      </c>
      <c r="D269" s="15" t="s">
        <v>950</v>
      </c>
      <c r="E269" s="15" t="s">
        <v>993</v>
      </c>
      <c r="F269" s="15">
        <v>1</v>
      </c>
      <c r="G269" s="16" t="s">
        <v>994</v>
      </c>
      <c r="H269" s="36" t="s">
        <v>993</v>
      </c>
      <c r="I269" s="15">
        <v>1</v>
      </c>
      <c r="J269" s="15" t="s">
        <v>994</v>
      </c>
      <c r="K269" s="58">
        <v>42765</v>
      </c>
      <c r="L269" s="58">
        <v>43069</v>
      </c>
      <c r="M269" s="79" t="s">
        <v>197</v>
      </c>
      <c r="N269" s="14">
        <v>0.25</v>
      </c>
      <c r="O269" s="15">
        <v>0.25</v>
      </c>
      <c r="P269" s="13" t="s">
        <v>995</v>
      </c>
      <c r="Q269" s="6">
        <v>0.5</v>
      </c>
      <c r="R269" s="60">
        <v>0.5</v>
      </c>
      <c r="S269" s="21" t="s">
        <v>995</v>
      </c>
      <c r="T269" s="6">
        <v>0.75</v>
      </c>
      <c r="U269" s="90">
        <v>0.98</v>
      </c>
      <c r="V269" s="13" t="s">
        <v>995</v>
      </c>
      <c r="W269" s="14"/>
      <c r="X269" s="15"/>
      <c r="Y269" s="13"/>
      <c r="AA269" s="56" t="str">
        <f t="shared" si="6"/>
        <v>ALTO</v>
      </c>
    </row>
    <row r="270" spans="3:27" ht="38.25" x14ac:dyDescent="0.25">
      <c r="C270" s="35" t="s">
        <v>950</v>
      </c>
      <c r="D270" s="22" t="s">
        <v>950</v>
      </c>
      <c r="E270" s="22" t="s">
        <v>996</v>
      </c>
      <c r="F270" s="22">
        <v>1</v>
      </c>
      <c r="G270" s="23" t="s">
        <v>997</v>
      </c>
      <c r="H270" s="35" t="s">
        <v>996</v>
      </c>
      <c r="I270" s="22">
        <v>1</v>
      </c>
      <c r="J270" s="22" t="s">
        <v>997</v>
      </c>
      <c r="K270" s="58">
        <v>42765</v>
      </c>
      <c r="L270" s="58">
        <v>43069</v>
      </c>
      <c r="M270" s="78" t="s">
        <v>197</v>
      </c>
      <c r="N270" s="6">
        <v>0.25</v>
      </c>
      <c r="O270" s="22">
        <v>0.1</v>
      </c>
      <c r="P270" s="21" t="s">
        <v>998</v>
      </c>
      <c r="Q270" s="6">
        <v>0.5</v>
      </c>
      <c r="R270" s="63">
        <v>0.4</v>
      </c>
      <c r="S270" s="21" t="s">
        <v>1523</v>
      </c>
      <c r="T270" s="6">
        <v>0.75</v>
      </c>
      <c r="U270" s="93">
        <v>0.5</v>
      </c>
      <c r="V270" s="21" t="s">
        <v>1523</v>
      </c>
      <c r="W270" s="6"/>
      <c r="X270" s="22"/>
      <c r="Y270" s="21"/>
      <c r="AA270" s="56" t="str">
        <f t="shared" si="6"/>
        <v>MEDIO</v>
      </c>
    </row>
    <row r="271" spans="3:27" ht="38.25" x14ac:dyDescent="0.25">
      <c r="C271" s="36" t="s">
        <v>950</v>
      </c>
      <c r="D271" s="15" t="s">
        <v>950</v>
      </c>
      <c r="E271" s="15" t="s">
        <v>999</v>
      </c>
      <c r="F271" s="15">
        <v>1</v>
      </c>
      <c r="G271" s="16" t="s">
        <v>1000</v>
      </c>
      <c r="H271" s="36" t="s">
        <v>999</v>
      </c>
      <c r="I271" s="15">
        <v>1</v>
      </c>
      <c r="J271" s="15" t="s">
        <v>1000</v>
      </c>
      <c r="K271" s="58">
        <v>42765</v>
      </c>
      <c r="L271" s="58">
        <v>43069</v>
      </c>
      <c r="M271" s="79" t="s">
        <v>197</v>
      </c>
      <c r="N271" s="14">
        <v>0.25</v>
      </c>
      <c r="O271" s="15">
        <v>0.25</v>
      </c>
      <c r="P271" s="13" t="s">
        <v>1001</v>
      </c>
      <c r="Q271" s="6">
        <v>0.5</v>
      </c>
      <c r="R271" s="63">
        <v>0.25</v>
      </c>
      <c r="S271" s="21" t="s">
        <v>1001</v>
      </c>
      <c r="T271" s="6">
        <v>0.75</v>
      </c>
      <c r="U271" s="90">
        <v>0.98</v>
      </c>
      <c r="V271" s="13" t="s">
        <v>995</v>
      </c>
      <c r="W271" s="14"/>
      <c r="X271" s="15"/>
      <c r="Y271" s="13"/>
      <c r="AA271" s="56" t="str">
        <f t="shared" si="6"/>
        <v>ALTO</v>
      </c>
    </row>
    <row r="272" spans="3:27" ht="51" x14ac:dyDescent="0.25">
      <c r="C272" s="35" t="s">
        <v>950</v>
      </c>
      <c r="D272" s="22" t="s">
        <v>950</v>
      </c>
      <c r="E272" s="22" t="s">
        <v>1002</v>
      </c>
      <c r="F272" s="22">
        <v>2</v>
      </c>
      <c r="G272" s="23" t="s">
        <v>1003</v>
      </c>
      <c r="H272" s="35" t="s">
        <v>1002</v>
      </c>
      <c r="I272" s="22">
        <v>2</v>
      </c>
      <c r="J272" s="22" t="s">
        <v>1003</v>
      </c>
      <c r="K272" s="58">
        <v>42765</v>
      </c>
      <c r="L272" s="58">
        <v>43069</v>
      </c>
      <c r="M272" s="78" t="s">
        <v>197</v>
      </c>
      <c r="N272" s="6">
        <v>0.25</v>
      </c>
      <c r="O272" s="22">
        <v>0</v>
      </c>
      <c r="P272" s="21" t="s">
        <v>1004</v>
      </c>
      <c r="Q272" s="6">
        <v>0.5</v>
      </c>
      <c r="R272" s="63">
        <v>0.4</v>
      </c>
      <c r="S272" s="21" t="s">
        <v>1524</v>
      </c>
      <c r="T272" s="6">
        <v>0.75</v>
      </c>
      <c r="U272" s="93">
        <v>0.5</v>
      </c>
      <c r="V272" s="21" t="s">
        <v>1868</v>
      </c>
      <c r="W272" s="6"/>
      <c r="X272" s="22"/>
      <c r="Y272" s="21"/>
      <c r="AA272" s="56" t="str">
        <f t="shared" si="6"/>
        <v>MEDIO</v>
      </c>
    </row>
    <row r="273" spans="3:27" ht="38.25" x14ac:dyDescent="0.25">
      <c r="C273" s="36" t="s">
        <v>950</v>
      </c>
      <c r="D273" s="15" t="s">
        <v>950</v>
      </c>
      <c r="E273" s="15" t="s">
        <v>986</v>
      </c>
      <c r="F273" s="15">
        <v>1</v>
      </c>
      <c r="G273" s="16" t="s">
        <v>1005</v>
      </c>
      <c r="H273" s="36" t="s">
        <v>986</v>
      </c>
      <c r="I273" s="15">
        <v>1</v>
      </c>
      <c r="J273" s="15" t="s">
        <v>1005</v>
      </c>
      <c r="K273" s="58">
        <v>42765</v>
      </c>
      <c r="L273" s="58">
        <v>43069</v>
      </c>
      <c r="M273" s="79" t="s">
        <v>197</v>
      </c>
      <c r="N273" s="14">
        <v>0.25</v>
      </c>
      <c r="O273" s="15">
        <v>0</v>
      </c>
      <c r="P273" s="13" t="s">
        <v>1006</v>
      </c>
      <c r="Q273" s="6">
        <v>0.5</v>
      </c>
      <c r="R273" s="60">
        <v>0.45</v>
      </c>
      <c r="S273" s="13" t="s">
        <v>1525</v>
      </c>
      <c r="T273" s="6">
        <v>0.75</v>
      </c>
      <c r="U273" s="90">
        <v>0.75</v>
      </c>
      <c r="V273" s="13" t="s">
        <v>1869</v>
      </c>
      <c r="W273" s="14"/>
      <c r="X273" s="15"/>
      <c r="Y273" s="13"/>
      <c r="AA273" s="56" t="str">
        <f t="shared" si="6"/>
        <v>ALTO</v>
      </c>
    </row>
    <row r="274" spans="3:27" ht="51" x14ac:dyDescent="0.25">
      <c r="C274" s="35" t="s">
        <v>950</v>
      </c>
      <c r="D274" s="22" t="s">
        <v>950</v>
      </c>
      <c r="E274" s="22" t="s">
        <v>1007</v>
      </c>
      <c r="F274" s="22">
        <v>2</v>
      </c>
      <c r="G274" s="23" t="s">
        <v>1008</v>
      </c>
      <c r="H274" s="35" t="s">
        <v>1007</v>
      </c>
      <c r="I274" s="22">
        <v>2</v>
      </c>
      <c r="J274" s="22" t="s">
        <v>1008</v>
      </c>
      <c r="K274" s="58">
        <v>42765</v>
      </c>
      <c r="L274" s="58">
        <v>43069</v>
      </c>
      <c r="M274" s="78" t="s">
        <v>197</v>
      </c>
      <c r="N274" s="6">
        <v>0.25</v>
      </c>
      <c r="O274" s="22">
        <v>0</v>
      </c>
      <c r="P274" s="21"/>
      <c r="Q274" s="6">
        <v>0.5</v>
      </c>
      <c r="R274" s="63">
        <v>0.5</v>
      </c>
      <c r="S274" s="21" t="s">
        <v>1526</v>
      </c>
      <c r="T274" s="6">
        <v>0.75</v>
      </c>
      <c r="U274" s="93">
        <v>1</v>
      </c>
      <c r="V274" s="21" t="s">
        <v>1870</v>
      </c>
      <c r="W274" s="6"/>
      <c r="X274" s="22"/>
      <c r="Y274" s="21"/>
      <c r="AA274" s="56" t="str">
        <f t="shared" si="6"/>
        <v>EJECUTADO</v>
      </c>
    </row>
    <row r="275" spans="3:27" ht="38.25" x14ac:dyDescent="0.25">
      <c r="C275" s="36" t="s">
        <v>950</v>
      </c>
      <c r="D275" s="15" t="s">
        <v>950</v>
      </c>
      <c r="E275" s="15" t="s">
        <v>1009</v>
      </c>
      <c r="F275" s="15">
        <v>1</v>
      </c>
      <c r="G275" s="16" t="s">
        <v>1010</v>
      </c>
      <c r="H275" s="36" t="s">
        <v>1009</v>
      </c>
      <c r="I275" s="15">
        <v>1</v>
      </c>
      <c r="J275" s="15" t="s">
        <v>1010</v>
      </c>
      <c r="K275" s="58">
        <v>42765</v>
      </c>
      <c r="L275" s="58">
        <v>43069</v>
      </c>
      <c r="M275" s="79" t="s">
        <v>197</v>
      </c>
      <c r="N275" s="14">
        <v>0.25</v>
      </c>
      <c r="O275" s="15">
        <v>0.42857142857142855</v>
      </c>
      <c r="P275" s="13" t="s">
        <v>1011</v>
      </c>
      <c r="Q275" s="6">
        <v>0.5</v>
      </c>
      <c r="R275" s="60">
        <v>0.57142857142857095</v>
      </c>
      <c r="S275" s="21" t="s">
        <v>1527</v>
      </c>
      <c r="T275" s="6">
        <v>0.75</v>
      </c>
      <c r="U275" s="90">
        <v>0.5714285714285714</v>
      </c>
      <c r="V275" s="13" t="s">
        <v>1527</v>
      </c>
      <c r="W275" s="14"/>
      <c r="X275" s="15"/>
      <c r="Y275" s="13"/>
      <c r="AA275" s="56" t="str">
        <f t="shared" si="6"/>
        <v>MEDIO</v>
      </c>
    </row>
    <row r="276" spans="3:27" ht="38.25" x14ac:dyDescent="0.25">
      <c r="C276" s="35" t="s">
        <v>950</v>
      </c>
      <c r="D276" s="22" t="s">
        <v>950</v>
      </c>
      <c r="E276" s="22" t="s">
        <v>1012</v>
      </c>
      <c r="F276" s="22">
        <v>2</v>
      </c>
      <c r="G276" s="23" t="s">
        <v>1013</v>
      </c>
      <c r="H276" s="35" t="s">
        <v>1012</v>
      </c>
      <c r="I276" s="22">
        <v>2</v>
      </c>
      <c r="J276" s="22" t="s">
        <v>1013</v>
      </c>
      <c r="K276" s="58">
        <v>42765</v>
      </c>
      <c r="L276" s="58">
        <v>43069</v>
      </c>
      <c r="M276" s="78" t="s">
        <v>197</v>
      </c>
      <c r="N276" s="6">
        <v>0.25</v>
      </c>
      <c r="O276" s="22">
        <v>0.5</v>
      </c>
      <c r="P276" s="21" t="s">
        <v>1014</v>
      </c>
      <c r="Q276" s="6">
        <v>0.5</v>
      </c>
      <c r="R276" s="63">
        <v>0.5</v>
      </c>
      <c r="S276" s="21" t="s">
        <v>1528</v>
      </c>
      <c r="T276" s="6">
        <v>0.75</v>
      </c>
      <c r="U276" s="93">
        <v>1</v>
      </c>
      <c r="V276" s="21" t="s">
        <v>1871</v>
      </c>
      <c r="W276" s="6"/>
      <c r="X276" s="22"/>
      <c r="Y276" s="21"/>
      <c r="AA276" s="56" t="str">
        <f t="shared" si="6"/>
        <v>EJECUTADO</v>
      </c>
    </row>
    <row r="277" spans="3:27" ht="38.25" x14ac:dyDescent="0.25">
      <c r="C277" s="36" t="s">
        <v>950</v>
      </c>
      <c r="D277" s="15" t="s">
        <v>950</v>
      </c>
      <c r="E277" s="15" t="s">
        <v>1015</v>
      </c>
      <c r="F277" s="15">
        <v>2</v>
      </c>
      <c r="G277" s="16" t="s">
        <v>1016</v>
      </c>
      <c r="H277" s="36" t="s">
        <v>1015</v>
      </c>
      <c r="I277" s="15">
        <v>2</v>
      </c>
      <c r="J277" s="15" t="s">
        <v>1016</v>
      </c>
      <c r="K277" s="58">
        <v>42765</v>
      </c>
      <c r="L277" s="58">
        <v>43069</v>
      </c>
      <c r="M277" s="79" t="s">
        <v>197</v>
      </c>
      <c r="N277" s="14">
        <v>0.25</v>
      </c>
      <c r="O277" s="15">
        <v>0.5</v>
      </c>
      <c r="P277" s="13" t="s">
        <v>1017</v>
      </c>
      <c r="Q277" s="6">
        <v>0.5</v>
      </c>
      <c r="R277" s="63">
        <v>0.5</v>
      </c>
      <c r="S277" s="21" t="s">
        <v>1017</v>
      </c>
      <c r="T277" s="6">
        <v>0.75</v>
      </c>
      <c r="U277" s="90">
        <v>1</v>
      </c>
      <c r="V277" s="13" t="s">
        <v>1872</v>
      </c>
      <c r="W277" s="14"/>
      <c r="X277" s="15"/>
      <c r="Y277" s="13"/>
      <c r="AA277" s="56" t="str">
        <f t="shared" si="6"/>
        <v>EJECUTADO</v>
      </c>
    </row>
    <row r="278" spans="3:27" ht="38.25" x14ac:dyDescent="0.25">
      <c r="C278" s="35" t="s">
        <v>950</v>
      </c>
      <c r="D278" s="22" t="s">
        <v>950</v>
      </c>
      <c r="E278" s="22" t="s">
        <v>1018</v>
      </c>
      <c r="F278" s="22">
        <v>1</v>
      </c>
      <c r="G278" s="23" t="s">
        <v>1019</v>
      </c>
      <c r="H278" s="35" t="s">
        <v>1018</v>
      </c>
      <c r="I278" s="22">
        <v>1</v>
      </c>
      <c r="J278" s="22" t="s">
        <v>1019</v>
      </c>
      <c r="K278" s="58">
        <v>42765</v>
      </c>
      <c r="L278" s="58">
        <v>43069</v>
      </c>
      <c r="M278" s="78" t="s">
        <v>197</v>
      </c>
      <c r="N278" s="6">
        <v>0.25</v>
      </c>
      <c r="O278" s="22">
        <v>0.56999999999999995</v>
      </c>
      <c r="P278" s="21" t="s">
        <v>1020</v>
      </c>
      <c r="Q278" s="6">
        <v>0.5</v>
      </c>
      <c r="R278" s="63">
        <v>1</v>
      </c>
      <c r="S278" s="21" t="s">
        <v>1631</v>
      </c>
      <c r="T278" s="6">
        <v>0.75</v>
      </c>
      <c r="U278" s="93">
        <v>1</v>
      </c>
      <c r="V278" s="21" t="s">
        <v>1873</v>
      </c>
      <c r="W278" s="6"/>
      <c r="X278" s="22"/>
      <c r="Y278" s="21"/>
      <c r="AA278" s="56" t="str">
        <f t="shared" si="6"/>
        <v>EJECUTADO</v>
      </c>
    </row>
    <row r="279" spans="3:27" ht="38.25" x14ac:dyDescent="0.25">
      <c r="C279" s="36" t="s">
        <v>950</v>
      </c>
      <c r="D279" s="15" t="s">
        <v>950</v>
      </c>
      <c r="E279" s="15" t="s">
        <v>1021</v>
      </c>
      <c r="F279" s="15">
        <v>2</v>
      </c>
      <c r="G279" s="16" t="s">
        <v>1022</v>
      </c>
      <c r="H279" s="36" t="s">
        <v>1021</v>
      </c>
      <c r="I279" s="15">
        <v>2</v>
      </c>
      <c r="J279" s="15" t="s">
        <v>1022</v>
      </c>
      <c r="K279" s="58">
        <v>42765</v>
      </c>
      <c r="L279" s="58">
        <v>43069</v>
      </c>
      <c r="M279" s="79" t="s">
        <v>197</v>
      </c>
      <c r="N279" s="14">
        <v>0.25</v>
      </c>
      <c r="O279" s="15">
        <v>0.5</v>
      </c>
      <c r="P279" s="13" t="s">
        <v>1023</v>
      </c>
      <c r="Q279" s="6">
        <v>0.5</v>
      </c>
      <c r="R279" s="63">
        <v>0.5</v>
      </c>
      <c r="S279" s="21" t="s">
        <v>1023</v>
      </c>
      <c r="T279" s="6">
        <v>0.75</v>
      </c>
      <c r="U279" s="90">
        <v>0.75</v>
      </c>
      <c r="V279" s="13" t="s">
        <v>1023</v>
      </c>
      <c r="W279" s="14"/>
      <c r="X279" s="15"/>
      <c r="Y279" s="13"/>
      <c r="AA279" s="56" t="str">
        <f t="shared" si="6"/>
        <v>ALTO</v>
      </c>
    </row>
    <row r="280" spans="3:27" ht="38.25" x14ac:dyDescent="0.25">
      <c r="C280" s="35" t="s">
        <v>950</v>
      </c>
      <c r="D280" s="22" t="s">
        <v>950</v>
      </c>
      <c r="E280" s="22" t="s">
        <v>1024</v>
      </c>
      <c r="F280" s="22">
        <v>2</v>
      </c>
      <c r="G280" s="23" t="s">
        <v>1025</v>
      </c>
      <c r="H280" s="35" t="s">
        <v>1529</v>
      </c>
      <c r="I280" s="22">
        <v>2</v>
      </c>
      <c r="J280" s="22" t="s">
        <v>1025</v>
      </c>
      <c r="K280" s="58">
        <v>42552</v>
      </c>
      <c r="L280" s="58">
        <v>43069</v>
      </c>
      <c r="M280" s="78" t="s">
        <v>197</v>
      </c>
      <c r="N280" s="6">
        <v>0.25</v>
      </c>
      <c r="O280" s="22">
        <v>0.1</v>
      </c>
      <c r="P280" s="21" t="s">
        <v>1026</v>
      </c>
      <c r="Q280" s="6">
        <v>0.5</v>
      </c>
      <c r="R280" s="63">
        <v>1</v>
      </c>
      <c r="S280" s="21" t="s">
        <v>1530</v>
      </c>
      <c r="T280" s="6">
        <v>0.75</v>
      </c>
      <c r="U280" s="93">
        <v>1</v>
      </c>
      <c r="V280" s="21" t="s">
        <v>1530</v>
      </c>
      <c r="W280" s="6"/>
      <c r="X280" s="22"/>
      <c r="Y280" s="21"/>
      <c r="AA280" s="56" t="str">
        <f t="shared" si="6"/>
        <v>EJECUTADO</v>
      </c>
    </row>
    <row r="281" spans="3:27" ht="38.25" x14ac:dyDescent="0.25">
      <c r="C281" s="36" t="s">
        <v>950</v>
      </c>
      <c r="D281" s="15" t="s">
        <v>950</v>
      </c>
      <c r="E281" s="15" t="s">
        <v>1027</v>
      </c>
      <c r="F281" s="15">
        <v>2</v>
      </c>
      <c r="G281" s="16" t="s">
        <v>1028</v>
      </c>
      <c r="H281" s="36" t="s">
        <v>1531</v>
      </c>
      <c r="I281" s="15">
        <v>2</v>
      </c>
      <c r="J281" s="15" t="s">
        <v>1028</v>
      </c>
      <c r="K281" s="58">
        <v>42614</v>
      </c>
      <c r="L281" s="58">
        <v>43069</v>
      </c>
      <c r="M281" s="79" t="s">
        <v>197</v>
      </c>
      <c r="N281" s="14">
        <v>0.25</v>
      </c>
      <c r="O281" s="15">
        <v>0</v>
      </c>
      <c r="P281" s="13" t="s">
        <v>1026</v>
      </c>
      <c r="Q281" s="6">
        <v>0.5</v>
      </c>
      <c r="R281" s="60">
        <v>1</v>
      </c>
      <c r="S281" s="13" t="s">
        <v>1532</v>
      </c>
      <c r="T281" s="6">
        <v>0.75</v>
      </c>
      <c r="U281" s="90">
        <v>1</v>
      </c>
      <c r="V281" s="13" t="s">
        <v>1874</v>
      </c>
      <c r="W281" s="14"/>
      <c r="X281" s="15"/>
      <c r="Y281" s="13"/>
      <c r="AA281" s="56" t="str">
        <f t="shared" si="6"/>
        <v>EJECUTADO</v>
      </c>
    </row>
    <row r="282" spans="3:27" ht="38.25" x14ac:dyDescent="0.25">
      <c r="C282" s="35" t="s">
        <v>950</v>
      </c>
      <c r="D282" s="22" t="s">
        <v>950</v>
      </c>
      <c r="E282" s="22" t="s">
        <v>1029</v>
      </c>
      <c r="F282" s="22">
        <v>2</v>
      </c>
      <c r="G282" s="23" t="s">
        <v>1030</v>
      </c>
      <c r="H282" s="35" t="s">
        <v>1029</v>
      </c>
      <c r="I282" s="22">
        <v>2</v>
      </c>
      <c r="J282" s="22" t="s">
        <v>1030</v>
      </c>
      <c r="K282" s="58">
        <v>42675</v>
      </c>
      <c r="L282" s="58">
        <v>43069</v>
      </c>
      <c r="M282" s="78" t="s">
        <v>197</v>
      </c>
      <c r="N282" s="6">
        <v>0.25</v>
      </c>
      <c r="O282" s="22">
        <v>0.5</v>
      </c>
      <c r="P282" s="21" t="s">
        <v>1031</v>
      </c>
      <c r="Q282" s="6">
        <v>0.5</v>
      </c>
      <c r="R282" s="63">
        <v>1</v>
      </c>
      <c r="S282" s="21" t="s">
        <v>1533</v>
      </c>
      <c r="T282" s="6">
        <v>0.75</v>
      </c>
      <c r="U282" s="93">
        <v>1</v>
      </c>
      <c r="V282" s="21" t="s">
        <v>1533</v>
      </c>
      <c r="W282" s="6"/>
      <c r="X282" s="22"/>
      <c r="Y282" s="21"/>
      <c r="AA282" s="56" t="str">
        <f t="shared" si="6"/>
        <v>EJECUTADO</v>
      </c>
    </row>
    <row r="283" spans="3:27" ht="38.25" x14ac:dyDescent="0.25">
      <c r="C283" s="36" t="s">
        <v>950</v>
      </c>
      <c r="D283" s="15" t="s">
        <v>950</v>
      </c>
      <c r="E283" s="15" t="s">
        <v>1032</v>
      </c>
      <c r="F283" s="15">
        <v>2</v>
      </c>
      <c r="G283" s="16" t="s">
        <v>1033</v>
      </c>
      <c r="H283" s="36" t="s">
        <v>1032</v>
      </c>
      <c r="I283" s="15">
        <v>2</v>
      </c>
      <c r="J283" s="15" t="s">
        <v>1033</v>
      </c>
      <c r="K283" s="58">
        <v>42675</v>
      </c>
      <c r="L283" s="58">
        <v>43069</v>
      </c>
      <c r="M283" s="79" t="s">
        <v>197</v>
      </c>
      <c r="N283" s="14">
        <v>0.25</v>
      </c>
      <c r="O283" s="15">
        <v>0.5</v>
      </c>
      <c r="P283" s="13" t="s">
        <v>1034</v>
      </c>
      <c r="Q283" s="6">
        <v>0.5</v>
      </c>
      <c r="R283" s="60">
        <v>1</v>
      </c>
      <c r="S283" s="13" t="s">
        <v>1534</v>
      </c>
      <c r="T283" s="6">
        <v>0.75</v>
      </c>
      <c r="U283" s="90">
        <v>1</v>
      </c>
      <c r="V283" s="13" t="s">
        <v>1534</v>
      </c>
      <c r="W283" s="14"/>
      <c r="X283" s="15"/>
      <c r="Y283" s="13"/>
      <c r="AA283" s="56" t="str">
        <f t="shared" si="6"/>
        <v>EJECUTADO</v>
      </c>
    </row>
    <row r="284" spans="3:27" ht="38.25" x14ac:dyDescent="0.25">
      <c r="C284" s="35" t="s">
        <v>950</v>
      </c>
      <c r="D284" s="22" t="s">
        <v>950</v>
      </c>
      <c r="E284" s="22" t="s">
        <v>1035</v>
      </c>
      <c r="F284" s="22">
        <v>2</v>
      </c>
      <c r="G284" s="23" t="s">
        <v>1036</v>
      </c>
      <c r="H284" s="35" t="s">
        <v>1035</v>
      </c>
      <c r="I284" s="22">
        <v>2</v>
      </c>
      <c r="J284" s="22" t="s">
        <v>1036</v>
      </c>
      <c r="K284" s="58">
        <v>42675</v>
      </c>
      <c r="L284" s="58">
        <v>43069</v>
      </c>
      <c r="M284" s="78" t="s">
        <v>197</v>
      </c>
      <c r="N284" s="6">
        <v>0.25</v>
      </c>
      <c r="O284" s="22"/>
      <c r="P284" s="21" t="s">
        <v>1037</v>
      </c>
      <c r="Q284" s="6">
        <v>0.5</v>
      </c>
      <c r="R284" s="63">
        <v>0.6</v>
      </c>
      <c r="S284" s="97" t="s">
        <v>1037</v>
      </c>
      <c r="T284" s="6">
        <v>0.75</v>
      </c>
      <c r="U284" s="93"/>
      <c r="V284" s="97" t="s">
        <v>1037</v>
      </c>
      <c r="W284" s="6"/>
      <c r="X284" s="22"/>
      <c r="Y284" s="21"/>
      <c r="AA284" s="56" t="str">
        <f t="shared" si="6"/>
        <v>BAJO</v>
      </c>
    </row>
    <row r="285" spans="3:27" ht="38.25" x14ac:dyDescent="0.25">
      <c r="C285" s="36" t="s">
        <v>950</v>
      </c>
      <c r="D285" s="15" t="s">
        <v>950</v>
      </c>
      <c r="E285" s="15" t="s">
        <v>1038</v>
      </c>
      <c r="F285" s="15">
        <v>1</v>
      </c>
      <c r="G285" s="16" t="s">
        <v>1039</v>
      </c>
      <c r="H285" s="36" t="s">
        <v>1038</v>
      </c>
      <c r="I285" s="15">
        <v>1</v>
      </c>
      <c r="J285" s="15" t="s">
        <v>1039</v>
      </c>
      <c r="K285" s="58">
        <v>42750</v>
      </c>
      <c r="L285" s="58">
        <v>43069</v>
      </c>
      <c r="M285" s="79" t="s">
        <v>197</v>
      </c>
      <c r="N285" s="14">
        <v>0.25</v>
      </c>
      <c r="O285" s="15">
        <v>0.25</v>
      </c>
      <c r="P285" s="13" t="s">
        <v>1040</v>
      </c>
      <c r="Q285" s="6">
        <v>0.5</v>
      </c>
      <c r="R285" s="60">
        <v>0.5</v>
      </c>
      <c r="S285" s="21" t="s">
        <v>1040</v>
      </c>
      <c r="T285" s="6">
        <v>0.75</v>
      </c>
      <c r="U285" s="90">
        <v>0.75</v>
      </c>
      <c r="V285" s="13" t="s">
        <v>1040</v>
      </c>
      <c r="W285" s="14"/>
      <c r="X285" s="15"/>
      <c r="Y285" s="13"/>
      <c r="AA285" s="56" t="str">
        <f t="shared" si="6"/>
        <v>ALTO</v>
      </c>
    </row>
    <row r="286" spans="3:27" ht="38.25" x14ac:dyDescent="0.25">
      <c r="C286" s="35" t="s">
        <v>950</v>
      </c>
      <c r="D286" s="22" t="s">
        <v>950</v>
      </c>
      <c r="E286" s="22" t="s">
        <v>1041</v>
      </c>
      <c r="F286" s="22">
        <v>1</v>
      </c>
      <c r="G286" s="23" t="s">
        <v>1042</v>
      </c>
      <c r="H286" s="35" t="s">
        <v>1041</v>
      </c>
      <c r="I286" s="22">
        <v>1</v>
      </c>
      <c r="J286" s="22" t="s">
        <v>1042</v>
      </c>
      <c r="K286" s="58">
        <v>42750</v>
      </c>
      <c r="L286" s="58">
        <v>43069</v>
      </c>
      <c r="M286" s="78" t="s">
        <v>197</v>
      </c>
      <c r="N286" s="6">
        <v>0.25</v>
      </c>
      <c r="O286" s="22">
        <v>0.25</v>
      </c>
      <c r="P286" s="21" t="s">
        <v>1043</v>
      </c>
      <c r="Q286" s="6">
        <v>0.5</v>
      </c>
      <c r="R286" s="63">
        <v>0.5</v>
      </c>
      <c r="S286" s="21" t="s">
        <v>1043</v>
      </c>
      <c r="T286" s="6">
        <v>0.75</v>
      </c>
      <c r="U286" s="93">
        <v>0.75</v>
      </c>
      <c r="V286" s="21" t="s">
        <v>1043</v>
      </c>
      <c r="W286" s="6"/>
      <c r="X286" s="22"/>
      <c r="Y286" s="21"/>
      <c r="AA286" s="56" t="str">
        <f t="shared" si="6"/>
        <v>ALTO</v>
      </c>
    </row>
    <row r="287" spans="3:27" ht="51" x14ac:dyDescent="0.25">
      <c r="C287" s="36" t="s">
        <v>950</v>
      </c>
      <c r="D287" s="15" t="s">
        <v>950</v>
      </c>
      <c r="E287" s="15" t="s">
        <v>1044</v>
      </c>
      <c r="F287" s="15">
        <v>1</v>
      </c>
      <c r="G287" s="16" t="s">
        <v>1045</v>
      </c>
      <c r="H287" s="36" t="s">
        <v>1044</v>
      </c>
      <c r="I287" s="15">
        <v>1</v>
      </c>
      <c r="J287" s="15" t="s">
        <v>1045</v>
      </c>
      <c r="K287" s="58">
        <v>42767</v>
      </c>
      <c r="L287" s="58">
        <v>43092</v>
      </c>
      <c r="M287" s="79" t="s">
        <v>535</v>
      </c>
      <c r="N287" s="14">
        <v>0.25</v>
      </c>
      <c r="O287" s="15"/>
      <c r="P287" s="13" t="s">
        <v>1037</v>
      </c>
      <c r="Q287" s="6">
        <v>0.5</v>
      </c>
      <c r="R287" s="60"/>
      <c r="S287" s="13"/>
      <c r="T287" s="6">
        <v>0.75</v>
      </c>
      <c r="V287" s="56" t="s">
        <v>1037</v>
      </c>
      <c r="W287" s="14"/>
      <c r="X287" s="15"/>
      <c r="Y287" s="13"/>
      <c r="AA287" s="56" t="str">
        <f t="shared" si="6"/>
        <v>BAJO</v>
      </c>
    </row>
    <row r="288" spans="3:27" ht="38.25" x14ac:dyDescent="0.25">
      <c r="C288" s="35" t="s">
        <v>950</v>
      </c>
      <c r="D288" s="22" t="s">
        <v>950</v>
      </c>
      <c r="E288" s="22" t="s">
        <v>1046</v>
      </c>
      <c r="F288" s="22" t="s">
        <v>1047</v>
      </c>
      <c r="G288" s="23" t="s">
        <v>1048</v>
      </c>
      <c r="H288" s="35" t="s">
        <v>1046</v>
      </c>
      <c r="I288" s="22" t="s">
        <v>1047</v>
      </c>
      <c r="J288" s="22" t="s">
        <v>1048</v>
      </c>
      <c r="K288" s="58">
        <v>42767</v>
      </c>
      <c r="L288" s="58">
        <v>43092</v>
      </c>
      <c r="M288" s="78" t="s">
        <v>535</v>
      </c>
      <c r="N288" s="6">
        <v>0.25</v>
      </c>
      <c r="O288" s="22">
        <v>0.55882352941176472</v>
      </c>
      <c r="P288" s="21" t="s">
        <v>1049</v>
      </c>
      <c r="Q288" s="6">
        <v>0.5</v>
      </c>
      <c r="R288" s="63">
        <v>0.64705882352941202</v>
      </c>
      <c r="S288" s="21" t="s">
        <v>1517</v>
      </c>
      <c r="T288" s="6">
        <v>0.75</v>
      </c>
      <c r="U288" s="66">
        <v>0.70588235294117652</v>
      </c>
      <c r="V288" s="56" t="s">
        <v>1926</v>
      </c>
      <c r="W288" s="6"/>
      <c r="X288" s="22"/>
      <c r="Y288" s="21"/>
      <c r="AA288" s="56" t="str">
        <f t="shared" si="6"/>
        <v>ALTO</v>
      </c>
    </row>
    <row r="289" spans="3:27" ht="102" x14ac:dyDescent="0.25">
      <c r="C289" s="36" t="s">
        <v>950</v>
      </c>
      <c r="D289" s="15" t="s">
        <v>950</v>
      </c>
      <c r="E289" s="15" t="s">
        <v>1050</v>
      </c>
      <c r="F289" s="15">
        <v>1</v>
      </c>
      <c r="G289" s="16" t="s">
        <v>1051</v>
      </c>
      <c r="H289" s="36" t="s">
        <v>1050</v>
      </c>
      <c r="I289" s="15">
        <v>1</v>
      </c>
      <c r="J289" s="15" t="s">
        <v>1051</v>
      </c>
      <c r="K289" s="58">
        <v>42767</v>
      </c>
      <c r="L289" s="58">
        <v>43099</v>
      </c>
      <c r="M289" s="79" t="s">
        <v>656</v>
      </c>
      <c r="N289" s="14">
        <v>0.25</v>
      </c>
      <c r="O289" s="15">
        <v>1</v>
      </c>
      <c r="P289" s="13" t="s">
        <v>1052</v>
      </c>
      <c r="Q289" s="6">
        <v>0.5</v>
      </c>
      <c r="R289" s="60">
        <v>1</v>
      </c>
      <c r="S289" s="13" t="s">
        <v>1609</v>
      </c>
      <c r="T289" s="6">
        <v>0.75</v>
      </c>
      <c r="U289" s="90">
        <v>1</v>
      </c>
      <c r="V289" s="13" t="s">
        <v>1609</v>
      </c>
      <c r="W289" s="14"/>
      <c r="X289" s="15"/>
      <c r="Y289" s="13"/>
      <c r="AA289" s="56" t="str">
        <f t="shared" si="6"/>
        <v>EJECUTADO</v>
      </c>
    </row>
    <row r="290" spans="3:27" ht="38.25" x14ac:dyDescent="0.25">
      <c r="C290" s="35" t="s">
        <v>950</v>
      </c>
      <c r="D290" s="22" t="s">
        <v>950</v>
      </c>
      <c r="E290" s="22" t="s">
        <v>1053</v>
      </c>
      <c r="F290" s="22">
        <v>1</v>
      </c>
      <c r="G290" s="23" t="s">
        <v>906</v>
      </c>
      <c r="H290" s="35" t="s">
        <v>1053</v>
      </c>
      <c r="I290" s="22">
        <v>1</v>
      </c>
      <c r="J290" s="22" t="s">
        <v>906</v>
      </c>
      <c r="K290" s="58">
        <v>42767</v>
      </c>
      <c r="L290" s="58">
        <v>43099</v>
      </c>
      <c r="M290" s="78" t="s">
        <v>656</v>
      </c>
      <c r="N290" s="6">
        <v>0.25</v>
      </c>
      <c r="O290" s="22">
        <v>1</v>
      </c>
      <c r="P290" s="21" t="s">
        <v>1054</v>
      </c>
      <c r="Q290" s="6">
        <v>0.5</v>
      </c>
      <c r="R290" s="63">
        <v>1</v>
      </c>
      <c r="S290" s="21" t="s">
        <v>1610</v>
      </c>
      <c r="T290" s="6">
        <v>0.75</v>
      </c>
      <c r="U290" s="93">
        <v>1</v>
      </c>
      <c r="V290" s="21" t="s">
        <v>1610</v>
      </c>
      <c r="W290" s="6"/>
      <c r="X290" s="22"/>
      <c r="Y290" s="21"/>
      <c r="AA290" s="56" t="str">
        <f t="shared" si="6"/>
        <v>EJECUTADO</v>
      </c>
    </row>
    <row r="291" spans="3:27" ht="38.25" x14ac:dyDescent="0.25">
      <c r="C291" s="36" t="s">
        <v>950</v>
      </c>
      <c r="D291" s="15" t="s">
        <v>950</v>
      </c>
      <c r="E291" s="15" t="s">
        <v>1055</v>
      </c>
      <c r="F291" s="15">
        <v>1</v>
      </c>
      <c r="G291" s="16" t="s">
        <v>527</v>
      </c>
      <c r="H291" s="36" t="s">
        <v>1055</v>
      </c>
      <c r="I291" s="15">
        <v>1</v>
      </c>
      <c r="J291" s="15" t="s">
        <v>527</v>
      </c>
      <c r="K291" s="58">
        <v>42767</v>
      </c>
      <c r="L291" s="58">
        <v>43099</v>
      </c>
      <c r="M291" s="79" t="s">
        <v>656</v>
      </c>
      <c r="N291" s="14">
        <v>0.25</v>
      </c>
      <c r="O291" s="15">
        <v>0</v>
      </c>
      <c r="P291" s="13" t="s">
        <v>1056</v>
      </c>
      <c r="Q291" s="6">
        <v>0.5</v>
      </c>
      <c r="R291" s="60">
        <v>0.8</v>
      </c>
      <c r="S291" s="13"/>
      <c r="T291" s="6">
        <v>0.75</v>
      </c>
      <c r="U291" s="90">
        <v>0.85</v>
      </c>
      <c r="V291" s="13" t="s">
        <v>1745</v>
      </c>
      <c r="W291" s="14"/>
      <c r="X291" s="15"/>
      <c r="Y291" s="13"/>
      <c r="AA291" s="56" t="str">
        <f t="shared" si="6"/>
        <v>ALTO</v>
      </c>
    </row>
    <row r="292" spans="3:27" ht="51" x14ac:dyDescent="0.25">
      <c r="C292" s="35" t="s">
        <v>950</v>
      </c>
      <c r="D292" s="22" t="s">
        <v>950</v>
      </c>
      <c r="E292" s="22" t="s">
        <v>1057</v>
      </c>
      <c r="F292" s="22" t="s">
        <v>1058</v>
      </c>
      <c r="G292" s="23" t="s">
        <v>1059</v>
      </c>
      <c r="H292" s="35" t="s">
        <v>1057</v>
      </c>
      <c r="I292" s="22" t="s">
        <v>1058</v>
      </c>
      <c r="J292" s="22" t="s">
        <v>1059</v>
      </c>
      <c r="K292" s="58">
        <v>42750</v>
      </c>
      <c r="L292" s="58">
        <v>42824</v>
      </c>
      <c r="M292" s="78" t="s">
        <v>656</v>
      </c>
      <c r="N292" s="6">
        <v>0.25</v>
      </c>
      <c r="O292" s="22">
        <v>0</v>
      </c>
      <c r="P292" s="21" t="s">
        <v>1060</v>
      </c>
      <c r="Q292" s="6">
        <v>0.5</v>
      </c>
      <c r="R292" s="63">
        <v>1</v>
      </c>
      <c r="S292" s="21"/>
      <c r="T292" s="6">
        <v>0.75</v>
      </c>
      <c r="U292" s="93">
        <v>1</v>
      </c>
      <c r="V292" s="21" t="s">
        <v>1746</v>
      </c>
      <c r="W292" s="6"/>
      <c r="X292" s="22"/>
      <c r="Y292" s="21"/>
      <c r="AA292" s="56" t="str">
        <f t="shared" si="6"/>
        <v>EJECUTADO</v>
      </c>
    </row>
    <row r="293" spans="3:27" ht="51" x14ac:dyDescent="0.25">
      <c r="C293" s="36" t="s">
        <v>950</v>
      </c>
      <c r="D293" s="15" t="s">
        <v>950</v>
      </c>
      <c r="E293" s="15" t="s">
        <v>1061</v>
      </c>
      <c r="F293" s="15">
        <v>4</v>
      </c>
      <c r="G293" s="16" t="s">
        <v>1062</v>
      </c>
      <c r="H293" s="36" t="s">
        <v>1061</v>
      </c>
      <c r="I293" s="15">
        <v>4</v>
      </c>
      <c r="J293" s="15" t="s">
        <v>1062</v>
      </c>
      <c r="K293" s="58">
        <v>42384</v>
      </c>
      <c r="L293" s="58">
        <v>43099</v>
      </c>
      <c r="M293" s="79" t="s">
        <v>656</v>
      </c>
      <c r="N293" s="14">
        <v>0.25</v>
      </c>
      <c r="O293" s="15">
        <v>0</v>
      </c>
      <c r="P293" s="13" t="s">
        <v>1063</v>
      </c>
      <c r="Q293" s="6">
        <v>0.5</v>
      </c>
      <c r="R293" s="60">
        <v>0.5</v>
      </c>
      <c r="S293" s="13" t="s">
        <v>1611</v>
      </c>
      <c r="T293" s="6">
        <v>0.75</v>
      </c>
      <c r="U293" s="90">
        <v>0.6</v>
      </c>
      <c r="V293" s="13" t="s">
        <v>1747</v>
      </c>
      <c r="W293" s="14"/>
      <c r="X293" s="15"/>
      <c r="Y293" s="13"/>
      <c r="AA293" s="56" t="str">
        <f t="shared" si="6"/>
        <v>MEDIO</v>
      </c>
    </row>
    <row r="294" spans="3:27" ht="38.25" x14ac:dyDescent="0.25">
      <c r="C294" s="35" t="s">
        <v>950</v>
      </c>
      <c r="D294" s="22" t="s">
        <v>950</v>
      </c>
      <c r="E294" s="22" t="s">
        <v>1064</v>
      </c>
      <c r="F294" s="22">
        <v>2</v>
      </c>
      <c r="G294" s="23" t="s">
        <v>1062</v>
      </c>
      <c r="H294" s="35" t="s">
        <v>1064</v>
      </c>
      <c r="I294" s="22">
        <v>2</v>
      </c>
      <c r="J294" s="22" t="s">
        <v>1062</v>
      </c>
      <c r="K294" s="58">
        <v>42916</v>
      </c>
      <c r="L294" s="58">
        <v>43099</v>
      </c>
      <c r="M294" s="78" t="s">
        <v>656</v>
      </c>
      <c r="N294" s="6">
        <v>0.25</v>
      </c>
      <c r="O294" s="22">
        <v>0</v>
      </c>
      <c r="P294" s="21" t="s">
        <v>1065</v>
      </c>
      <c r="Q294" s="6">
        <v>0.5</v>
      </c>
      <c r="R294" s="63">
        <v>0.5</v>
      </c>
      <c r="S294" s="21" t="s">
        <v>1612</v>
      </c>
      <c r="T294" s="6">
        <v>0.75</v>
      </c>
      <c r="U294" s="93">
        <v>0.5</v>
      </c>
      <c r="V294" s="21" t="s">
        <v>1612</v>
      </c>
      <c r="W294" s="6"/>
      <c r="X294" s="22"/>
      <c r="Y294" s="21"/>
      <c r="AA294" s="56" t="str">
        <f t="shared" si="6"/>
        <v>MEDIO</v>
      </c>
    </row>
    <row r="295" spans="3:27" ht="63.75" x14ac:dyDescent="0.25">
      <c r="C295" s="36" t="s">
        <v>950</v>
      </c>
      <c r="D295" s="15" t="s">
        <v>950</v>
      </c>
      <c r="E295" s="15" t="s">
        <v>1066</v>
      </c>
      <c r="F295" s="15" t="s">
        <v>1067</v>
      </c>
      <c r="G295" s="16" t="s">
        <v>1068</v>
      </c>
      <c r="H295" s="36" t="s">
        <v>1066</v>
      </c>
      <c r="I295" s="15" t="s">
        <v>1067</v>
      </c>
      <c r="J295" s="15" t="s">
        <v>1068</v>
      </c>
      <c r="K295" s="58">
        <v>42750</v>
      </c>
      <c r="L295" s="58">
        <v>42765</v>
      </c>
      <c r="M295" s="79" t="s">
        <v>656</v>
      </c>
      <c r="N295" s="14">
        <v>0.25</v>
      </c>
      <c r="O295" s="15">
        <v>1</v>
      </c>
      <c r="P295" s="13" t="s">
        <v>1069</v>
      </c>
      <c r="Q295" s="6">
        <v>0.5</v>
      </c>
      <c r="R295" s="60">
        <v>1</v>
      </c>
      <c r="S295" s="13" t="s">
        <v>1613</v>
      </c>
      <c r="T295" s="6">
        <v>0.75</v>
      </c>
      <c r="U295" s="90">
        <v>1</v>
      </c>
      <c r="V295" s="13" t="s">
        <v>1613</v>
      </c>
      <c r="W295" s="14"/>
      <c r="X295" s="15"/>
      <c r="Y295" s="13"/>
      <c r="AA295" s="56" t="str">
        <f t="shared" si="6"/>
        <v>EJECUTADO</v>
      </c>
    </row>
    <row r="296" spans="3:27" ht="38.25" x14ac:dyDescent="0.25">
      <c r="C296" s="35" t="s">
        <v>950</v>
      </c>
      <c r="D296" s="22" t="s">
        <v>950</v>
      </c>
      <c r="E296" s="22" t="s">
        <v>1070</v>
      </c>
      <c r="F296" s="22">
        <v>1</v>
      </c>
      <c r="G296" s="23" t="s">
        <v>1071</v>
      </c>
      <c r="H296" s="35" t="s">
        <v>1070</v>
      </c>
      <c r="I296" s="22">
        <v>1</v>
      </c>
      <c r="J296" s="22" t="s">
        <v>1071</v>
      </c>
      <c r="K296" s="58">
        <v>42767</v>
      </c>
      <c r="L296" s="58">
        <v>42916</v>
      </c>
      <c r="M296" s="78" t="s">
        <v>656</v>
      </c>
      <c r="N296" s="6">
        <v>0.25</v>
      </c>
      <c r="O296" s="22">
        <v>0</v>
      </c>
      <c r="P296" s="21" t="s">
        <v>1072</v>
      </c>
      <c r="Q296" s="6">
        <v>0.5</v>
      </c>
      <c r="R296" s="63">
        <v>0.5</v>
      </c>
      <c r="S296" s="21"/>
      <c r="T296" s="6">
        <v>0.75</v>
      </c>
      <c r="U296" s="93">
        <v>0.5</v>
      </c>
      <c r="V296" s="21" t="s">
        <v>1748</v>
      </c>
      <c r="W296" s="6"/>
      <c r="X296" s="22"/>
      <c r="Y296" s="21"/>
      <c r="AA296" s="56" t="str">
        <f t="shared" si="6"/>
        <v>MEDIO</v>
      </c>
    </row>
    <row r="297" spans="3:27" ht="38.25" x14ac:dyDescent="0.25">
      <c r="C297" s="36" t="s">
        <v>950</v>
      </c>
      <c r="D297" s="15" t="s">
        <v>950</v>
      </c>
      <c r="E297" s="15" t="s">
        <v>1073</v>
      </c>
      <c r="F297" s="15">
        <v>1</v>
      </c>
      <c r="G297" s="16" t="s">
        <v>1074</v>
      </c>
      <c r="H297" s="36" t="s">
        <v>1073</v>
      </c>
      <c r="I297" s="15">
        <v>1</v>
      </c>
      <c r="J297" s="15" t="s">
        <v>1074</v>
      </c>
      <c r="K297" s="58">
        <v>42917</v>
      </c>
      <c r="L297" s="58">
        <v>42947</v>
      </c>
      <c r="M297" s="79" t="s">
        <v>656</v>
      </c>
      <c r="N297" s="14">
        <v>0.25</v>
      </c>
      <c r="O297" s="15">
        <v>0</v>
      </c>
      <c r="P297" s="13" t="s">
        <v>1075</v>
      </c>
      <c r="Q297" s="6">
        <v>0.5</v>
      </c>
      <c r="R297" s="60">
        <v>0</v>
      </c>
      <c r="S297" s="13"/>
      <c r="T297" s="6">
        <v>0.75</v>
      </c>
      <c r="U297" s="90">
        <v>0</v>
      </c>
      <c r="V297" s="13" t="s">
        <v>1749</v>
      </c>
      <c r="W297" s="14"/>
      <c r="X297" s="15"/>
      <c r="Y297" s="13"/>
      <c r="AA297" s="56" t="str">
        <f t="shared" si="6"/>
        <v>BAJO</v>
      </c>
    </row>
    <row r="298" spans="3:27" ht="38.25" x14ac:dyDescent="0.25">
      <c r="C298" s="35" t="s">
        <v>950</v>
      </c>
      <c r="D298" s="22" t="s">
        <v>950</v>
      </c>
      <c r="E298" s="22" t="s">
        <v>1076</v>
      </c>
      <c r="F298" s="22">
        <v>0.5</v>
      </c>
      <c r="G298" s="23" t="s">
        <v>1077</v>
      </c>
      <c r="H298" s="35" t="s">
        <v>1076</v>
      </c>
      <c r="I298" s="22">
        <v>0.5</v>
      </c>
      <c r="J298" s="22" t="s">
        <v>1077</v>
      </c>
      <c r="K298" s="58">
        <v>42750</v>
      </c>
      <c r="L298" s="58">
        <v>42781</v>
      </c>
      <c r="M298" s="78" t="s">
        <v>656</v>
      </c>
      <c r="N298" s="6">
        <v>0.25</v>
      </c>
      <c r="O298" s="22">
        <v>1</v>
      </c>
      <c r="P298" s="21" t="s">
        <v>1078</v>
      </c>
      <c r="Q298" s="6">
        <v>0.5</v>
      </c>
      <c r="R298" s="63">
        <v>1</v>
      </c>
      <c r="S298" s="21" t="s">
        <v>1054</v>
      </c>
      <c r="T298" s="6">
        <v>0.75</v>
      </c>
      <c r="U298" s="93">
        <v>1</v>
      </c>
      <c r="V298" s="21" t="s">
        <v>1054</v>
      </c>
      <c r="W298" s="6"/>
      <c r="X298" s="22"/>
      <c r="Y298" s="21"/>
      <c r="AA298" s="56" t="str">
        <f t="shared" si="6"/>
        <v>EJECUTADO</v>
      </c>
    </row>
    <row r="299" spans="3:27" ht="63.75" x14ac:dyDescent="0.25">
      <c r="C299" s="36" t="s">
        <v>950</v>
      </c>
      <c r="D299" s="15" t="s">
        <v>950</v>
      </c>
      <c r="E299" s="15" t="s">
        <v>1079</v>
      </c>
      <c r="F299" s="15">
        <v>1</v>
      </c>
      <c r="G299" s="16" t="s">
        <v>1080</v>
      </c>
      <c r="H299" s="36" t="s">
        <v>1079</v>
      </c>
      <c r="I299" s="15">
        <v>1</v>
      </c>
      <c r="J299" s="15" t="s">
        <v>1080</v>
      </c>
      <c r="K299" s="58">
        <v>42781</v>
      </c>
      <c r="L299" s="58">
        <v>42786</v>
      </c>
      <c r="M299" s="79" t="s">
        <v>656</v>
      </c>
      <c r="N299" s="14">
        <v>0.25</v>
      </c>
      <c r="O299" s="15">
        <v>1</v>
      </c>
      <c r="P299" s="13" t="s">
        <v>1081</v>
      </c>
      <c r="Q299" s="6">
        <v>0.5</v>
      </c>
      <c r="R299" s="60">
        <v>1</v>
      </c>
      <c r="S299" s="13" t="s">
        <v>1614</v>
      </c>
      <c r="T299" s="6">
        <v>0.75</v>
      </c>
      <c r="U299" s="90">
        <v>1</v>
      </c>
      <c r="V299" s="13" t="s">
        <v>1614</v>
      </c>
      <c r="W299" s="14"/>
      <c r="X299" s="15"/>
      <c r="Y299" s="13"/>
      <c r="AA299" s="56" t="str">
        <f t="shared" si="6"/>
        <v>EJECUTADO</v>
      </c>
    </row>
    <row r="300" spans="3:27" ht="38.25" x14ac:dyDescent="0.25">
      <c r="C300" s="35" t="s">
        <v>950</v>
      </c>
      <c r="D300" s="22" t="s">
        <v>950</v>
      </c>
      <c r="E300" s="22" t="s">
        <v>1082</v>
      </c>
      <c r="F300" s="22">
        <v>5</v>
      </c>
      <c r="G300" s="23" t="s">
        <v>1083</v>
      </c>
      <c r="H300" s="35" t="s">
        <v>1082</v>
      </c>
      <c r="I300" s="22">
        <v>5</v>
      </c>
      <c r="J300" s="22" t="s">
        <v>1083</v>
      </c>
      <c r="K300" s="58">
        <v>42795</v>
      </c>
      <c r="L300" s="58">
        <v>43099</v>
      </c>
      <c r="M300" s="78" t="s">
        <v>656</v>
      </c>
      <c r="N300" s="6">
        <v>0.25</v>
      </c>
      <c r="O300" s="22">
        <v>0</v>
      </c>
      <c r="P300" s="21" t="s">
        <v>1084</v>
      </c>
      <c r="Q300" s="6">
        <v>0.5</v>
      </c>
      <c r="R300" s="63">
        <v>0.4</v>
      </c>
      <c r="S300" s="21" t="s">
        <v>1615</v>
      </c>
      <c r="T300" s="6">
        <v>0.75</v>
      </c>
      <c r="U300" s="93">
        <v>0.75</v>
      </c>
      <c r="V300" s="21" t="s">
        <v>1750</v>
      </c>
      <c r="W300" s="6"/>
      <c r="X300" s="22"/>
      <c r="Y300" s="21"/>
      <c r="AA300" s="56" t="str">
        <f t="shared" si="6"/>
        <v>ALTO</v>
      </c>
    </row>
    <row r="301" spans="3:27" ht="38.25" x14ac:dyDescent="0.25">
      <c r="C301" s="36" t="s">
        <v>950</v>
      </c>
      <c r="D301" s="15" t="s">
        <v>950</v>
      </c>
      <c r="E301" s="15" t="s">
        <v>1085</v>
      </c>
      <c r="F301" s="15">
        <v>1</v>
      </c>
      <c r="G301" s="16" t="s">
        <v>1086</v>
      </c>
      <c r="H301" s="36" t="s">
        <v>1085</v>
      </c>
      <c r="I301" s="15">
        <v>1</v>
      </c>
      <c r="J301" s="15" t="s">
        <v>1086</v>
      </c>
      <c r="K301" s="58">
        <v>42750</v>
      </c>
      <c r="L301" s="58">
        <v>43099</v>
      </c>
      <c r="M301" s="79" t="s">
        <v>656</v>
      </c>
      <c r="N301" s="14">
        <v>0.25</v>
      </c>
      <c r="O301" s="15">
        <v>1</v>
      </c>
      <c r="P301" s="13" t="s">
        <v>1087</v>
      </c>
      <c r="Q301" s="6">
        <v>0.5</v>
      </c>
      <c r="R301" s="60">
        <v>1</v>
      </c>
      <c r="S301" s="13" t="s">
        <v>1087</v>
      </c>
      <c r="T301" s="6">
        <v>0.75</v>
      </c>
      <c r="U301" s="90">
        <v>1</v>
      </c>
      <c r="V301" s="13" t="s">
        <v>1087</v>
      </c>
      <c r="W301" s="14"/>
      <c r="X301" s="15"/>
      <c r="Y301" s="13"/>
      <c r="AA301" s="56" t="str">
        <f t="shared" si="6"/>
        <v>EJECUTADO</v>
      </c>
    </row>
    <row r="302" spans="3:27" ht="114.75" x14ac:dyDescent="0.25">
      <c r="C302" s="35" t="s">
        <v>950</v>
      </c>
      <c r="D302" s="22" t="s">
        <v>950</v>
      </c>
      <c r="E302" s="22" t="s">
        <v>1088</v>
      </c>
      <c r="F302" s="22" t="s">
        <v>1089</v>
      </c>
      <c r="G302" s="23" t="s">
        <v>519</v>
      </c>
      <c r="H302" s="35" t="s">
        <v>1088</v>
      </c>
      <c r="I302" s="22" t="s">
        <v>1089</v>
      </c>
      <c r="J302" s="22" t="s">
        <v>519</v>
      </c>
      <c r="K302" s="58">
        <v>42750</v>
      </c>
      <c r="L302" s="58">
        <v>43099</v>
      </c>
      <c r="M302" s="78" t="s">
        <v>656</v>
      </c>
      <c r="N302" s="6">
        <v>0.25</v>
      </c>
      <c r="O302" s="22">
        <v>0.25</v>
      </c>
      <c r="P302" s="21"/>
      <c r="Q302" s="6">
        <v>0.5</v>
      </c>
      <c r="R302" s="63">
        <v>0.5</v>
      </c>
      <c r="S302" s="21"/>
      <c r="T302" s="6">
        <v>0.75</v>
      </c>
      <c r="U302" s="93">
        <v>0.75</v>
      </c>
      <c r="V302" s="21" t="s">
        <v>1751</v>
      </c>
      <c r="W302" s="6"/>
      <c r="X302" s="22"/>
      <c r="Y302" s="21"/>
      <c r="AA302" s="56" t="str">
        <f t="shared" si="6"/>
        <v>ALTO</v>
      </c>
    </row>
    <row r="303" spans="3:27" ht="229.5" x14ac:dyDescent="0.25">
      <c r="C303" s="36" t="s">
        <v>950</v>
      </c>
      <c r="D303" s="15" t="s">
        <v>950</v>
      </c>
      <c r="E303" s="15" t="s">
        <v>1090</v>
      </c>
      <c r="F303" s="15" t="s">
        <v>1091</v>
      </c>
      <c r="G303" s="16" t="s">
        <v>1092</v>
      </c>
      <c r="H303" s="36" t="s">
        <v>1090</v>
      </c>
      <c r="I303" s="15" t="s">
        <v>1091</v>
      </c>
      <c r="J303" s="15" t="s">
        <v>1092</v>
      </c>
      <c r="K303" s="58">
        <v>42767</v>
      </c>
      <c r="L303" s="58">
        <v>43084</v>
      </c>
      <c r="M303" s="79" t="s">
        <v>656</v>
      </c>
      <c r="N303" s="14">
        <v>0.25</v>
      </c>
      <c r="O303" s="15">
        <v>0.25</v>
      </c>
      <c r="P303" s="13" t="s">
        <v>1093</v>
      </c>
      <c r="Q303" s="6">
        <v>0.5</v>
      </c>
      <c r="R303" s="60">
        <v>0.5</v>
      </c>
      <c r="S303" s="13"/>
      <c r="T303" s="6">
        <v>0.75</v>
      </c>
      <c r="U303" s="90">
        <v>0.75</v>
      </c>
      <c r="V303" s="13" t="s">
        <v>1752</v>
      </c>
      <c r="W303" s="14"/>
      <c r="X303" s="15"/>
      <c r="Y303" s="13"/>
      <c r="AA303" s="56" t="str">
        <f t="shared" si="6"/>
        <v>ALTO</v>
      </c>
    </row>
    <row r="304" spans="3:27" ht="38.25" x14ac:dyDescent="0.25">
      <c r="C304" s="35" t="s">
        <v>950</v>
      </c>
      <c r="D304" s="22" t="s">
        <v>950</v>
      </c>
      <c r="E304" s="22" t="s">
        <v>1094</v>
      </c>
      <c r="F304" s="22">
        <v>1</v>
      </c>
      <c r="G304" s="23" t="s">
        <v>1092</v>
      </c>
      <c r="H304" s="35" t="s">
        <v>1094</v>
      </c>
      <c r="I304" s="22">
        <v>1</v>
      </c>
      <c r="J304" s="22" t="s">
        <v>1092</v>
      </c>
      <c r="K304" s="58">
        <v>42767</v>
      </c>
      <c r="L304" s="58">
        <v>43084</v>
      </c>
      <c r="M304" s="78" t="s">
        <v>656</v>
      </c>
      <c r="N304" s="6">
        <v>0.25</v>
      </c>
      <c r="O304" s="22">
        <v>0.25</v>
      </c>
      <c r="P304" s="21" t="s">
        <v>1093</v>
      </c>
      <c r="Q304" s="6">
        <v>0.5</v>
      </c>
      <c r="R304" s="63">
        <v>0.5</v>
      </c>
      <c r="S304" s="21"/>
      <c r="T304" s="6">
        <v>0.75</v>
      </c>
      <c r="U304" s="93">
        <v>0.75</v>
      </c>
      <c r="V304" s="21" t="s">
        <v>1753</v>
      </c>
      <c r="W304" s="6"/>
      <c r="X304" s="22"/>
      <c r="Y304" s="21"/>
      <c r="AA304" s="56" t="str">
        <f t="shared" si="6"/>
        <v>ALTO</v>
      </c>
    </row>
    <row r="305" spans="3:27" ht="51" x14ac:dyDescent="0.25">
      <c r="C305" s="36" t="s">
        <v>950</v>
      </c>
      <c r="D305" s="15" t="s">
        <v>950</v>
      </c>
      <c r="E305" s="15" t="s">
        <v>1095</v>
      </c>
      <c r="F305" s="15">
        <v>1</v>
      </c>
      <c r="G305" s="16" t="s">
        <v>1096</v>
      </c>
      <c r="H305" s="36" t="s">
        <v>1095</v>
      </c>
      <c r="I305" s="15">
        <v>1</v>
      </c>
      <c r="J305" s="15" t="s">
        <v>1096</v>
      </c>
      <c r="K305" s="58">
        <v>42750</v>
      </c>
      <c r="L305" s="58">
        <v>43099</v>
      </c>
      <c r="M305" s="79" t="s">
        <v>656</v>
      </c>
      <c r="N305" s="14">
        <v>0.25</v>
      </c>
      <c r="O305" s="15">
        <v>0.25</v>
      </c>
      <c r="P305" s="13"/>
      <c r="Q305" s="6">
        <v>0.5</v>
      </c>
      <c r="R305" s="60">
        <v>0.5</v>
      </c>
      <c r="S305" s="13"/>
      <c r="T305" s="6">
        <v>0.75</v>
      </c>
      <c r="U305" s="90">
        <v>0.75</v>
      </c>
      <c r="V305" s="13" t="s">
        <v>1754</v>
      </c>
      <c r="W305" s="14"/>
      <c r="X305" s="15"/>
      <c r="Y305" s="13"/>
      <c r="AA305" s="56" t="str">
        <f t="shared" si="6"/>
        <v>ALTO</v>
      </c>
    </row>
    <row r="306" spans="3:27" ht="51" x14ac:dyDescent="0.25">
      <c r="C306" s="35" t="s">
        <v>950</v>
      </c>
      <c r="D306" s="22" t="s">
        <v>950</v>
      </c>
      <c r="E306" s="22" t="s">
        <v>1097</v>
      </c>
      <c r="F306" s="22">
        <v>1</v>
      </c>
      <c r="G306" s="23" t="s">
        <v>1096</v>
      </c>
      <c r="H306" s="35" t="s">
        <v>1097</v>
      </c>
      <c r="I306" s="22">
        <v>1</v>
      </c>
      <c r="J306" s="22" t="s">
        <v>1096</v>
      </c>
      <c r="K306" s="58">
        <v>42750</v>
      </c>
      <c r="L306" s="58">
        <v>43099</v>
      </c>
      <c r="M306" s="78" t="s">
        <v>656</v>
      </c>
      <c r="N306" s="6">
        <v>0.25</v>
      </c>
      <c r="O306" s="22">
        <v>0.25</v>
      </c>
      <c r="P306" s="21"/>
      <c r="Q306" s="6">
        <v>0.5</v>
      </c>
      <c r="R306" s="63">
        <v>0.5</v>
      </c>
      <c r="S306" s="21"/>
      <c r="T306" s="6">
        <v>0.75</v>
      </c>
      <c r="U306" s="90">
        <v>0.75</v>
      </c>
      <c r="V306" s="13" t="s">
        <v>1754</v>
      </c>
      <c r="W306" s="6"/>
      <c r="X306" s="22"/>
      <c r="Y306" s="21"/>
      <c r="AA306" s="56" t="str">
        <f t="shared" si="6"/>
        <v>ALTO</v>
      </c>
    </row>
    <row r="307" spans="3:27" ht="38.25" x14ac:dyDescent="0.25">
      <c r="C307" s="36" t="s">
        <v>950</v>
      </c>
      <c r="D307" s="15" t="s">
        <v>950</v>
      </c>
      <c r="E307" s="15" t="s">
        <v>1098</v>
      </c>
      <c r="F307" s="15">
        <v>1</v>
      </c>
      <c r="G307" s="16" t="s">
        <v>947</v>
      </c>
      <c r="H307" s="36" t="s">
        <v>1098</v>
      </c>
      <c r="I307" s="15">
        <v>1</v>
      </c>
      <c r="J307" s="15" t="s">
        <v>947</v>
      </c>
      <c r="K307" s="58">
        <v>42736</v>
      </c>
      <c r="L307" s="58">
        <v>43070</v>
      </c>
      <c r="M307" s="79" t="s">
        <v>895</v>
      </c>
      <c r="N307" s="14">
        <v>0.25</v>
      </c>
      <c r="O307" s="15">
        <v>0</v>
      </c>
      <c r="P307" s="13" t="s">
        <v>1099</v>
      </c>
      <c r="Q307" s="6">
        <v>0.5</v>
      </c>
      <c r="R307" s="60">
        <v>0</v>
      </c>
      <c r="S307" s="13" t="s">
        <v>429</v>
      </c>
      <c r="T307" s="6">
        <v>0.75</v>
      </c>
      <c r="U307" s="90">
        <v>0</v>
      </c>
      <c r="V307" s="13" t="s">
        <v>1860</v>
      </c>
      <c r="W307" s="14"/>
      <c r="X307" s="15"/>
      <c r="Y307" s="13"/>
      <c r="AA307" s="56" t="str">
        <f t="shared" si="6"/>
        <v>BAJO</v>
      </c>
    </row>
    <row r="308" spans="3:27" ht="38.25" x14ac:dyDescent="0.25">
      <c r="C308" s="35" t="s">
        <v>950</v>
      </c>
      <c r="D308" s="22" t="s">
        <v>950</v>
      </c>
      <c r="E308" s="22" t="s">
        <v>1100</v>
      </c>
      <c r="F308" s="22">
        <v>2</v>
      </c>
      <c r="G308" s="23" t="s">
        <v>922</v>
      </c>
      <c r="H308" s="35" t="s">
        <v>1100</v>
      </c>
      <c r="I308" s="22">
        <v>2</v>
      </c>
      <c r="J308" s="22" t="s">
        <v>922</v>
      </c>
      <c r="K308" s="58">
        <v>42736</v>
      </c>
      <c r="L308" s="58">
        <v>43070</v>
      </c>
      <c r="M308" s="78" t="s">
        <v>895</v>
      </c>
      <c r="N308" s="6">
        <v>0.25</v>
      </c>
      <c r="O308" s="22">
        <v>0.25</v>
      </c>
      <c r="P308" s="21"/>
      <c r="Q308" s="6">
        <v>0.5</v>
      </c>
      <c r="R308" s="63">
        <v>0.5</v>
      </c>
      <c r="S308" s="13" t="s">
        <v>1544</v>
      </c>
      <c r="T308" s="6">
        <v>0.75</v>
      </c>
      <c r="U308" s="93">
        <v>0.75</v>
      </c>
      <c r="V308" s="21" t="s">
        <v>1544</v>
      </c>
      <c r="W308" s="6"/>
      <c r="X308" s="22"/>
      <c r="Y308" s="21"/>
      <c r="AA308" s="56" t="str">
        <f t="shared" si="6"/>
        <v>ALTO</v>
      </c>
    </row>
    <row r="309" spans="3:27" ht="38.25" x14ac:dyDescent="0.25">
      <c r="C309" s="36" t="s">
        <v>950</v>
      </c>
      <c r="D309" s="15" t="s">
        <v>950</v>
      </c>
      <c r="E309" s="15" t="s">
        <v>1101</v>
      </c>
      <c r="F309" s="15">
        <v>1</v>
      </c>
      <c r="G309" s="16" t="s">
        <v>1102</v>
      </c>
      <c r="H309" s="36" t="s">
        <v>1101</v>
      </c>
      <c r="I309" s="15">
        <v>1</v>
      </c>
      <c r="J309" s="15" t="s">
        <v>1102</v>
      </c>
      <c r="K309" s="58">
        <v>42736</v>
      </c>
      <c r="L309" s="58">
        <v>43070</v>
      </c>
      <c r="M309" s="79" t="s">
        <v>895</v>
      </c>
      <c r="N309" s="14">
        <v>0.25</v>
      </c>
      <c r="O309" s="15"/>
      <c r="P309" s="13" t="s">
        <v>1037</v>
      </c>
      <c r="Q309" s="6">
        <v>0.5</v>
      </c>
      <c r="R309" s="60"/>
      <c r="S309" s="13" t="s">
        <v>1037</v>
      </c>
      <c r="T309" s="6">
        <v>0.75</v>
      </c>
      <c r="U309" s="90"/>
      <c r="V309" s="13" t="s">
        <v>1037</v>
      </c>
      <c r="W309" s="14"/>
      <c r="X309" s="15"/>
      <c r="Y309" s="13"/>
      <c r="AA309" s="56" t="str">
        <f t="shared" si="6"/>
        <v>BAJO</v>
      </c>
    </row>
    <row r="310" spans="3:27" ht="38.25" x14ac:dyDescent="0.25">
      <c r="C310" s="35" t="s">
        <v>950</v>
      </c>
      <c r="D310" s="22" t="s">
        <v>950</v>
      </c>
      <c r="E310" s="22" t="s">
        <v>1103</v>
      </c>
      <c r="F310" s="22">
        <v>9</v>
      </c>
      <c r="G310" s="23" t="s">
        <v>1104</v>
      </c>
      <c r="H310" s="35" t="s">
        <v>1103</v>
      </c>
      <c r="I310" s="22">
        <v>9</v>
      </c>
      <c r="J310" s="22" t="s">
        <v>1104</v>
      </c>
      <c r="K310" s="58">
        <v>42750</v>
      </c>
      <c r="L310" s="58">
        <v>43092</v>
      </c>
      <c r="M310" s="78" t="s">
        <v>895</v>
      </c>
      <c r="N310" s="6">
        <v>0.25</v>
      </c>
      <c r="O310" s="22">
        <v>0.25</v>
      </c>
      <c r="P310" s="21"/>
      <c r="Q310" s="6">
        <v>0.5</v>
      </c>
      <c r="R310" s="63">
        <v>1</v>
      </c>
      <c r="S310" s="21" t="s">
        <v>1622</v>
      </c>
      <c r="T310" s="6">
        <v>0.75</v>
      </c>
      <c r="U310" s="93">
        <v>0.75</v>
      </c>
      <c r="V310" s="21" t="s">
        <v>1861</v>
      </c>
      <c r="W310" s="6"/>
      <c r="X310" s="22"/>
      <c r="Y310" s="21"/>
      <c r="AA310" s="56" t="str">
        <f t="shared" si="6"/>
        <v>ALTO</v>
      </c>
    </row>
    <row r="311" spans="3:27" ht="51" x14ac:dyDescent="0.25">
      <c r="C311" s="36" t="s">
        <v>950</v>
      </c>
      <c r="D311" s="15" t="s">
        <v>950</v>
      </c>
      <c r="E311" s="15" t="s">
        <v>1105</v>
      </c>
      <c r="F311" s="15">
        <v>1</v>
      </c>
      <c r="G311" s="16" t="s">
        <v>1106</v>
      </c>
      <c r="H311" s="36" t="s">
        <v>1105</v>
      </c>
      <c r="I311" s="15">
        <v>1</v>
      </c>
      <c r="J311" s="15" t="s">
        <v>1106</v>
      </c>
      <c r="K311" s="58">
        <v>42781</v>
      </c>
      <c r="L311" s="58">
        <v>43089</v>
      </c>
      <c r="M311" s="79" t="s">
        <v>637</v>
      </c>
      <c r="N311" s="14">
        <v>0.25</v>
      </c>
      <c r="O311" s="15">
        <v>1</v>
      </c>
      <c r="P311" s="13" t="s">
        <v>1107</v>
      </c>
      <c r="Q311" s="6">
        <v>0.5</v>
      </c>
      <c r="R311" s="60">
        <v>0.8</v>
      </c>
      <c r="S311" s="13"/>
      <c r="T311" s="6">
        <v>0.75</v>
      </c>
      <c r="U311" s="90">
        <v>1</v>
      </c>
      <c r="V311" s="13" t="s">
        <v>1107</v>
      </c>
      <c r="W311" s="14"/>
      <c r="X311" s="15"/>
      <c r="Y311" s="13"/>
      <c r="AA311" s="56" t="str">
        <f t="shared" si="6"/>
        <v>EJECUTADO</v>
      </c>
    </row>
    <row r="312" spans="3:27" ht="38.25" x14ac:dyDescent="0.25">
      <c r="C312" s="35" t="s">
        <v>950</v>
      </c>
      <c r="D312" s="22" t="s">
        <v>950</v>
      </c>
      <c r="E312" s="22" t="s">
        <v>1108</v>
      </c>
      <c r="F312" s="22">
        <v>1</v>
      </c>
      <c r="G312" s="23" t="s">
        <v>1109</v>
      </c>
      <c r="H312" s="35" t="s">
        <v>1108</v>
      </c>
      <c r="I312" s="22">
        <v>1</v>
      </c>
      <c r="J312" s="22" t="s">
        <v>1109</v>
      </c>
      <c r="K312" s="58">
        <v>42781</v>
      </c>
      <c r="L312" s="58">
        <v>43089</v>
      </c>
      <c r="M312" s="78" t="s">
        <v>637</v>
      </c>
      <c r="N312" s="6">
        <v>0.25</v>
      </c>
      <c r="O312" s="22">
        <v>0</v>
      </c>
      <c r="P312" s="21" t="s">
        <v>1110</v>
      </c>
      <c r="Q312" s="6">
        <v>0.5</v>
      </c>
      <c r="R312" s="63">
        <v>0.5</v>
      </c>
      <c r="S312" s="21"/>
      <c r="T312" s="6">
        <v>0.75</v>
      </c>
      <c r="U312" s="93">
        <v>0.6</v>
      </c>
      <c r="V312" s="21" t="s">
        <v>1755</v>
      </c>
      <c r="W312" s="6"/>
      <c r="X312" s="22"/>
      <c r="Y312" s="21"/>
      <c r="AA312" s="56" t="str">
        <f t="shared" si="6"/>
        <v>MEDIO</v>
      </c>
    </row>
    <row r="313" spans="3:27" ht="38.25" x14ac:dyDescent="0.25">
      <c r="C313" s="36" t="s">
        <v>950</v>
      </c>
      <c r="D313" s="15" t="s">
        <v>950</v>
      </c>
      <c r="E313" s="15" t="s">
        <v>1111</v>
      </c>
      <c r="F313" s="15">
        <v>1</v>
      </c>
      <c r="G313" s="16" t="s">
        <v>1112</v>
      </c>
      <c r="H313" s="36" t="s">
        <v>1111</v>
      </c>
      <c r="I313" s="15">
        <v>1</v>
      </c>
      <c r="J313" s="15" t="s">
        <v>1112</v>
      </c>
      <c r="K313" s="58">
        <v>42781</v>
      </c>
      <c r="L313" s="58">
        <v>43089</v>
      </c>
      <c r="M313" s="79" t="s">
        <v>637</v>
      </c>
      <c r="N313" s="14">
        <v>0.25</v>
      </c>
      <c r="O313" s="15">
        <v>1</v>
      </c>
      <c r="P313" s="13" t="s">
        <v>1107</v>
      </c>
      <c r="Q313" s="6">
        <v>0.5</v>
      </c>
      <c r="R313" s="60">
        <v>1</v>
      </c>
      <c r="S313" s="13"/>
      <c r="T313" s="6">
        <v>0.75</v>
      </c>
      <c r="U313" s="90">
        <v>1</v>
      </c>
      <c r="V313" s="13" t="s">
        <v>1107</v>
      </c>
      <c r="W313" s="14"/>
      <c r="X313" s="15"/>
      <c r="Y313" s="13"/>
      <c r="AA313" s="56" t="str">
        <f t="shared" si="6"/>
        <v>EJECUTADO</v>
      </c>
    </row>
    <row r="314" spans="3:27" ht="38.25" x14ac:dyDescent="0.25">
      <c r="C314" s="35" t="s">
        <v>950</v>
      </c>
      <c r="D314" s="22" t="s">
        <v>950</v>
      </c>
      <c r="E314" s="22" t="s">
        <v>1113</v>
      </c>
      <c r="F314" s="22">
        <v>1</v>
      </c>
      <c r="G314" s="23" t="s">
        <v>1114</v>
      </c>
      <c r="H314" s="35" t="s">
        <v>1113</v>
      </c>
      <c r="I314" s="22">
        <v>1</v>
      </c>
      <c r="J314" s="22" t="s">
        <v>1114</v>
      </c>
      <c r="K314" s="58">
        <v>42781</v>
      </c>
      <c r="L314" s="58">
        <v>43089</v>
      </c>
      <c r="M314" s="78" t="s">
        <v>637</v>
      </c>
      <c r="N314" s="6">
        <v>0.25</v>
      </c>
      <c r="O314" s="22">
        <v>0</v>
      </c>
      <c r="P314" s="21" t="s">
        <v>1115</v>
      </c>
      <c r="Q314" s="6">
        <v>0.5</v>
      </c>
      <c r="R314" s="63">
        <v>0.3</v>
      </c>
      <c r="S314" s="21" t="s">
        <v>1587</v>
      </c>
      <c r="T314" s="6">
        <v>0.75</v>
      </c>
      <c r="U314" s="106">
        <v>1</v>
      </c>
      <c r="V314" s="16" t="s">
        <v>1741</v>
      </c>
      <c r="W314" s="6"/>
      <c r="X314" s="22"/>
      <c r="Y314" s="21"/>
      <c r="AA314" s="56" t="str">
        <f t="shared" si="6"/>
        <v>EJECUTADO</v>
      </c>
    </row>
    <row r="315" spans="3:27" ht="38.25" x14ac:dyDescent="0.25">
      <c r="C315" s="36" t="s">
        <v>950</v>
      </c>
      <c r="D315" s="15" t="s">
        <v>950</v>
      </c>
      <c r="E315" s="15" t="s">
        <v>1116</v>
      </c>
      <c r="F315" s="15">
        <v>1</v>
      </c>
      <c r="G315" s="16" t="s">
        <v>1117</v>
      </c>
      <c r="H315" s="36" t="s">
        <v>1116</v>
      </c>
      <c r="I315" s="15">
        <v>1</v>
      </c>
      <c r="J315" s="15" t="s">
        <v>1117</v>
      </c>
      <c r="K315" s="58">
        <v>42781</v>
      </c>
      <c r="L315" s="58">
        <v>42901</v>
      </c>
      <c r="M315" s="79" t="s">
        <v>637</v>
      </c>
      <c r="N315" s="14">
        <v>0.25</v>
      </c>
      <c r="O315" s="15">
        <v>0</v>
      </c>
      <c r="P315" s="13" t="s">
        <v>1118</v>
      </c>
      <c r="Q315" s="6">
        <v>0.5</v>
      </c>
      <c r="R315" s="60">
        <v>0.9</v>
      </c>
      <c r="S315" s="13" t="s">
        <v>1588</v>
      </c>
      <c r="T315" s="6">
        <v>0.75</v>
      </c>
      <c r="U315" s="90">
        <v>1</v>
      </c>
      <c r="V315" s="13" t="s">
        <v>1756</v>
      </c>
      <c r="W315" s="14"/>
      <c r="X315" s="15"/>
      <c r="Y315" s="13"/>
      <c r="AA315" s="56" t="str">
        <f t="shared" si="6"/>
        <v>EJECUTADO</v>
      </c>
    </row>
    <row r="316" spans="3:27" ht="38.25" x14ac:dyDescent="0.25">
      <c r="C316" s="35" t="s">
        <v>950</v>
      </c>
      <c r="D316" s="22" t="s">
        <v>950</v>
      </c>
      <c r="E316" s="22" t="s">
        <v>1119</v>
      </c>
      <c r="F316" s="22">
        <v>2</v>
      </c>
      <c r="G316" s="23" t="s">
        <v>1120</v>
      </c>
      <c r="H316" s="35" t="s">
        <v>1119</v>
      </c>
      <c r="I316" s="22">
        <v>2</v>
      </c>
      <c r="J316" s="22" t="s">
        <v>1120</v>
      </c>
      <c r="K316" s="58">
        <v>42781</v>
      </c>
      <c r="L316" s="58">
        <v>43089</v>
      </c>
      <c r="M316" s="78" t="s">
        <v>637</v>
      </c>
      <c r="N316" s="6">
        <v>0.25</v>
      </c>
      <c r="O316" s="22">
        <v>0</v>
      </c>
      <c r="P316" s="21" t="s">
        <v>1118</v>
      </c>
      <c r="Q316" s="6">
        <v>0.5</v>
      </c>
      <c r="R316" s="63">
        <v>0.5</v>
      </c>
      <c r="S316" s="21" t="s">
        <v>1589</v>
      </c>
      <c r="T316" s="6">
        <v>0.75</v>
      </c>
      <c r="U316" s="93">
        <v>1</v>
      </c>
      <c r="V316" s="21" t="s">
        <v>1757</v>
      </c>
      <c r="W316" s="6"/>
      <c r="X316" s="22"/>
      <c r="Y316" s="21"/>
      <c r="AA316" s="56" t="str">
        <f t="shared" si="6"/>
        <v>EJECUTADO</v>
      </c>
    </row>
    <row r="317" spans="3:27" ht="38.25" x14ac:dyDescent="0.25">
      <c r="C317" s="36" t="s">
        <v>950</v>
      </c>
      <c r="D317" s="15" t="s">
        <v>950</v>
      </c>
      <c r="E317" s="15" t="s">
        <v>1121</v>
      </c>
      <c r="F317" s="15">
        <v>4</v>
      </c>
      <c r="G317" s="16" t="s">
        <v>1122</v>
      </c>
      <c r="H317" s="36" t="s">
        <v>1121</v>
      </c>
      <c r="I317" s="15">
        <v>4</v>
      </c>
      <c r="J317" s="15" t="s">
        <v>1122</v>
      </c>
      <c r="K317" s="58">
        <v>42781</v>
      </c>
      <c r="L317" s="58">
        <v>43089</v>
      </c>
      <c r="M317" s="79" t="s">
        <v>637</v>
      </c>
      <c r="N317" s="14">
        <v>0.25</v>
      </c>
      <c r="O317" s="15">
        <v>0.5</v>
      </c>
      <c r="P317" s="13" t="s">
        <v>1123</v>
      </c>
      <c r="Q317" s="6">
        <v>0.5</v>
      </c>
      <c r="R317" s="60">
        <v>0.8</v>
      </c>
      <c r="S317" s="13"/>
      <c r="T317" s="6">
        <v>0.75</v>
      </c>
      <c r="U317" s="90">
        <v>1</v>
      </c>
      <c r="V317" s="13" t="s">
        <v>1758</v>
      </c>
      <c r="W317" s="14"/>
      <c r="X317" s="15"/>
      <c r="Y317" s="13"/>
      <c r="AA317" s="56" t="str">
        <f t="shared" si="6"/>
        <v>EJECUTADO</v>
      </c>
    </row>
    <row r="318" spans="3:27" ht="38.25" x14ac:dyDescent="0.25">
      <c r="C318" s="35" t="s">
        <v>950</v>
      </c>
      <c r="D318" s="22" t="s">
        <v>950</v>
      </c>
      <c r="E318" s="22" t="s">
        <v>1124</v>
      </c>
      <c r="F318" s="22">
        <v>2</v>
      </c>
      <c r="G318" s="23" t="s">
        <v>1125</v>
      </c>
      <c r="H318" s="35" t="s">
        <v>1124</v>
      </c>
      <c r="I318" s="22">
        <v>2</v>
      </c>
      <c r="J318" s="22" t="s">
        <v>1125</v>
      </c>
      <c r="K318" s="58">
        <v>42781</v>
      </c>
      <c r="L318" s="58">
        <v>43089</v>
      </c>
      <c r="M318" s="78" t="s">
        <v>637</v>
      </c>
      <c r="N318" s="6">
        <v>0.25</v>
      </c>
      <c r="O318" s="22">
        <v>0.5</v>
      </c>
      <c r="P318" s="21" t="s">
        <v>1126</v>
      </c>
      <c r="Q318" s="6">
        <v>0.5</v>
      </c>
      <c r="R318" s="63">
        <v>1</v>
      </c>
      <c r="S318" s="21"/>
      <c r="T318" s="6">
        <v>0.75</v>
      </c>
      <c r="U318" s="93">
        <v>1</v>
      </c>
      <c r="V318" s="21" t="s">
        <v>1759</v>
      </c>
      <c r="W318" s="6"/>
      <c r="X318" s="22"/>
      <c r="Y318" s="21"/>
      <c r="AA318" s="56" t="str">
        <f t="shared" si="6"/>
        <v>EJECUTADO</v>
      </c>
    </row>
    <row r="319" spans="3:27" ht="51" x14ac:dyDescent="0.25">
      <c r="C319" s="36" t="s">
        <v>950</v>
      </c>
      <c r="D319" s="15" t="s">
        <v>950</v>
      </c>
      <c r="E319" s="15" t="s">
        <v>1127</v>
      </c>
      <c r="F319" s="15">
        <v>2</v>
      </c>
      <c r="G319" s="16" t="s">
        <v>1128</v>
      </c>
      <c r="H319" s="36" t="s">
        <v>1127</v>
      </c>
      <c r="I319" s="15">
        <v>2</v>
      </c>
      <c r="J319" s="15" t="s">
        <v>1128</v>
      </c>
      <c r="K319" s="58">
        <v>42781</v>
      </c>
      <c r="L319" s="58">
        <v>43089</v>
      </c>
      <c r="M319" s="79" t="s">
        <v>637</v>
      </c>
      <c r="N319" s="14">
        <v>0.25</v>
      </c>
      <c r="O319" s="15">
        <v>1</v>
      </c>
      <c r="P319" s="13" t="s">
        <v>1129</v>
      </c>
      <c r="Q319" s="6">
        <v>0.5</v>
      </c>
      <c r="R319" s="60">
        <v>1</v>
      </c>
      <c r="S319" s="13"/>
      <c r="T319" s="6">
        <v>0.75</v>
      </c>
      <c r="U319" s="90">
        <v>1</v>
      </c>
      <c r="V319" s="21" t="s">
        <v>1760</v>
      </c>
      <c r="W319" s="14"/>
      <c r="X319" s="15"/>
      <c r="Y319" s="13"/>
      <c r="AA319" s="56" t="str">
        <f t="shared" si="6"/>
        <v>EJECUTADO</v>
      </c>
    </row>
    <row r="320" spans="3:27" ht="38.25" x14ac:dyDescent="0.25">
      <c r="C320" s="35" t="s">
        <v>950</v>
      </c>
      <c r="D320" s="22" t="s">
        <v>950</v>
      </c>
      <c r="E320" s="22" t="s">
        <v>1130</v>
      </c>
      <c r="F320" s="22">
        <v>2</v>
      </c>
      <c r="G320" s="23" t="s">
        <v>1131</v>
      </c>
      <c r="H320" s="35" t="s">
        <v>1130</v>
      </c>
      <c r="I320" s="22">
        <v>2</v>
      </c>
      <c r="J320" s="22" t="s">
        <v>1131</v>
      </c>
      <c r="K320" s="58">
        <v>42781</v>
      </c>
      <c r="L320" s="58">
        <v>43089</v>
      </c>
      <c r="M320" s="78" t="s">
        <v>637</v>
      </c>
      <c r="N320" s="6">
        <v>0.25</v>
      </c>
      <c r="O320" s="22">
        <v>0.5</v>
      </c>
      <c r="P320" s="21" t="s">
        <v>1132</v>
      </c>
      <c r="Q320" s="6">
        <v>0.5</v>
      </c>
      <c r="R320" s="63">
        <v>1</v>
      </c>
      <c r="S320" s="21"/>
      <c r="T320" s="6">
        <v>0.75</v>
      </c>
      <c r="U320" s="93">
        <v>1</v>
      </c>
      <c r="V320" s="21" t="s">
        <v>1761</v>
      </c>
      <c r="W320" s="6"/>
      <c r="X320" s="22"/>
      <c r="Y320" s="21"/>
      <c r="AA320" s="56" t="str">
        <f t="shared" si="6"/>
        <v>EJECUTADO</v>
      </c>
    </row>
    <row r="321" spans="3:27" ht="38.25" x14ac:dyDescent="0.25">
      <c r="C321" s="36" t="s">
        <v>950</v>
      </c>
      <c r="D321" s="15" t="s">
        <v>950</v>
      </c>
      <c r="E321" s="15" t="s">
        <v>1133</v>
      </c>
      <c r="F321" s="15">
        <v>3</v>
      </c>
      <c r="G321" s="16" t="s">
        <v>1131</v>
      </c>
      <c r="H321" s="36" t="s">
        <v>1133</v>
      </c>
      <c r="I321" s="15">
        <v>3</v>
      </c>
      <c r="J321" s="15" t="s">
        <v>1131</v>
      </c>
      <c r="K321" s="58">
        <v>42781</v>
      </c>
      <c r="L321" s="58">
        <v>43089</v>
      </c>
      <c r="M321" s="79" t="s">
        <v>637</v>
      </c>
      <c r="N321" s="14">
        <v>0.25</v>
      </c>
      <c r="O321" s="15">
        <v>0.33333333333333331</v>
      </c>
      <c r="P321" s="13" t="s">
        <v>1134</v>
      </c>
      <c r="Q321" s="6">
        <v>0.5</v>
      </c>
      <c r="R321" s="60"/>
      <c r="S321" s="13"/>
      <c r="T321" s="6">
        <v>0.75</v>
      </c>
      <c r="U321" s="90">
        <v>0.67</v>
      </c>
      <c r="V321" s="13" t="s">
        <v>1762</v>
      </c>
      <c r="W321" s="14"/>
      <c r="X321" s="15"/>
      <c r="Y321" s="13"/>
      <c r="AA321" s="56" t="str">
        <f t="shared" si="6"/>
        <v>ALTO</v>
      </c>
    </row>
    <row r="322" spans="3:27" ht="38.25" x14ac:dyDescent="0.25">
      <c r="C322" s="35" t="s">
        <v>950</v>
      </c>
      <c r="D322" s="22" t="s">
        <v>950</v>
      </c>
      <c r="E322" s="22" t="s">
        <v>1135</v>
      </c>
      <c r="F322" s="22">
        <v>1</v>
      </c>
      <c r="G322" s="23" t="s">
        <v>1136</v>
      </c>
      <c r="H322" s="35" t="s">
        <v>1135</v>
      </c>
      <c r="I322" s="22">
        <v>1</v>
      </c>
      <c r="J322" s="22" t="s">
        <v>1136</v>
      </c>
      <c r="K322" s="58">
        <v>42781</v>
      </c>
      <c r="L322" s="58">
        <v>42809</v>
      </c>
      <c r="M322" s="78" t="s">
        <v>637</v>
      </c>
      <c r="N322" s="6">
        <v>0.25</v>
      </c>
      <c r="O322" s="22">
        <v>0</v>
      </c>
      <c r="P322" s="21" t="s">
        <v>1115</v>
      </c>
      <c r="Q322" s="6">
        <v>0.5</v>
      </c>
      <c r="R322" s="63">
        <v>0.5</v>
      </c>
      <c r="S322" s="21" t="s">
        <v>1590</v>
      </c>
      <c r="T322" s="6">
        <v>0.75</v>
      </c>
      <c r="U322" s="93">
        <v>0.5</v>
      </c>
      <c r="V322" s="21" t="s">
        <v>1763</v>
      </c>
      <c r="W322" s="6"/>
      <c r="X322" s="22"/>
      <c r="Y322" s="21"/>
      <c r="AA322" s="56" t="str">
        <f t="shared" si="6"/>
        <v>MEDIO</v>
      </c>
    </row>
    <row r="323" spans="3:27" ht="38.25" x14ac:dyDescent="0.25">
      <c r="C323" s="36" t="s">
        <v>950</v>
      </c>
      <c r="D323" s="15" t="s">
        <v>950</v>
      </c>
      <c r="E323" s="15" t="s">
        <v>1137</v>
      </c>
      <c r="F323" s="15">
        <v>1</v>
      </c>
      <c r="G323" s="16" t="s">
        <v>1138</v>
      </c>
      <c r="H323" s="36" t="s">
        <v>1137</v>
      </c>
      <c r="I323" s="15">
        <v>1</v>
      </c>
      <c r="J323" s="15" t="s">
        <v>1138</v>
      </c>
      <c r="K323" s="58">
        <v>42755</v>
      </c>
      <c r="L323" s="58">
        <v>43099</v>
      </c>
      <c r="M323" s="79" t="s">
        <v>637</v>
      </c>
      <c r="N323" s="14">
        <v>0.25</v>
      </c>
      <c r="O323" s="15">
        <v>0</v>
      </c>
      <c r="P323" s="13" t="s">
        <v>1115</v>
      </c>
      <c r="Q323" s="6">
        <v>0.5</v>
      </c>
      <c r="R323" s="60">
        <v>0.8</v>
      </c>
      <c r="S323" s="13"/>
      <c r="T323" s="6">
        <v>0.75</v>
      </c>
      <c r="U323" s="90">
        <v>1</v>
      </c>
      <c r="V323" s="13" t="s">
        <v>1764</v>
      </c>
      <c r="W323" s="14"/>
      <c r="X323" s="15"/>
      <c r="Y323" s="13"/>
      <c r="AA323" s="56" t="str">
        <f t="shared" si="6"/>
        <v>EJECUTADO</v>
      </c>
    </row>
    <row r="324" spans="3:27" ht="38.25" x14ac:dyDescent="0.25">
      <c r="C324" s="35" t="s">
        <v>950</v>
      </c>
      <c r="D324" s="22" t="s">
        <v>950</v>
      </c>
      <c r="E324" s="22" t="s">
        <v>1139</v>
      </c>
      <c r="F324" s="22">
        <v>1</v>
      </c>
      <c r="G324" s="23" t="s">
        <v>1140</v>
      </c>
      <c r="H324" s="35" t="s">
        <v>1139</v>
      </c>
      <c r="I324" s="22">
        <v>1</v>
      </c>
      <c r="J324" s="22" t="s">
        <v>1140</v>
      </c>
      <c r="K324" s="58">
        <v>42755</v>
      </c>
      <c r="L324" s="58">
        <v>43099</v>
      </c>
      <c r="M324" s="78" t="s">
        <v>637</v>
      </c>
      <c r="N324" s="6">
        <v>0.25</v>
      </c>
      <c r="O324" s="22">
        <v>0.25</v>
      </c>
      <c r="P324" s="21" t="s">
        <v>1141</v>
      </c>
      <c r="Q324" s="6">
        <v>0.5</v>
      </c>
      <c r="R324" s="63">
        <v>0.5</v>
      </c>
      <c r="S324" s="21"/>
      <c r="T324" s="6">
        <v>0.75</v>
      </c>
      <c r="U324" s="93">
        <v>0.75</v>
      </c>
      <c r="V324" s="21" t="s">
        <v>1765</v>
      </c>
      <c r="W324" s="6"/>
      <c r="X324" s="22"/>
      <c r="Y324" s="21"/>
      <c r="AA324" s="56" t="str">
        <f t="shared" si="6"/>
        <v>ALTO</v>
      </c>
    </row>
    <row r="325" spans="3:27" ht="38.25" x14ac:dyDescent="0.25">
      <c r="C325" s="36" t="s">
        <v>950</v>
      </c>
      <c r="D325" s="15" t="s">
        <v>950</v>
      </c>
      <c r="E325" s="15" t="s">
        <v>1142</v>
      </c>
      <c r="F325" s="15">
        <v>1</v>
      </c>
      <c r="G325" s="16" t="s">
        <v>1143</v>
      </c>
      <c r="H325" s="36" t="s">
        <v>1142</v>
      </c>
      <c r="I325" s="15">
        <v>1</v>
      </c>
      <c r="J325" s="15" t="s">
        <v>1143</v>
      </c>
      <c r="K325" s="58">
        <v>42809</v>
      </c>
      <c r="L325" s="58">
        <v>42901</v>
      </c>
      <c r="M325" s="79" t="s">
        <v>637</v>
      </c>
      <c r="N325" s="14">
        <v>0.25</v>
      </c>
      <c r="O325" s="15">
        <v>0</v>
      </c>
      <c r="P325" s="13" t="s">
        <v>1115</v>
      </c>
      <c r="Q325" s="6">
        <v>0.5</v>
      </c>
      <c r="R325" s="60">
        <v>0.5</v>
      </c>
      <c r="S325" s="13"/>
      <c r="T325" s="6">
        <v>0.75</v>
      </c>
      <c r="U325" s="90">
        <v>0.75</v>
      </c>
      <c r="V325" s="13" t="s">
        <v>1766</v>
      </c>
      <c r="W325" s="14"/>
      <c r="X325" s="15"/>
      <c r="Y325" s="13"/>
      <c r="AA325" s="56" t="str">
        <f t="shared" si="6"/>
        <v>ALTO</v>
      </c>
    </row>
    <row r="326" spans="3:27" ht="38.25" x14ac:dyDescent="0.25">
      <c r="C326" s="35" t="s">
        <v>950</v>
      </c>
      <c r="D326" s="22" t="s">
        <v>950</v>
      </c>
      <c r="E326" s="22" t="s">
        <v>1144</v>
      </c>
      <c r="F326" s="22">
        <v>1</v>
      </c>
      <c r="G326" s="23" t="s">
        <v>1145</v>
      </c>
      <c r="H326" s="35" t="s">
        <v>1144</v>
      </c>
      <c r="I326" s="22">
        <v>1</v>
      </c>
      <c r="J326" s="22" t="s">
        <v>1145</v>
      </c>
      <c r="K326" s="58">
        <v>42962</v>
      </c>
      <c r="L326" s="58">
        <v>42993</v>
      </c>
      <c r="M326" s="78" t="s">
        <v>637</v>
      </c>
      <c r="N326" s="6">
        <v>0.25</v>
      </c>
      <c r="O326" s="22">
        <v>0</v>
      </c>
      <c r="P326" s="21" t="s">
        <v>1146</v>
      </c>
      <c r="Q326" s="6">
        <v>0.5</v>
      </c>
      <c r="R326" s="63">
        <v>0</v>
      </c>
      <c r="S326" s="21"/>
      <c r="T326" s="6">
        <v>0.75</v>
      </c>
      <c r="U326" s="93">
        <v>0</v>
      </c>
      <c r="V326" s="21" t="s">
        <v>1767</v>
      </c>
      <c r="W326" s="6"/>
      <c r="X326" s="22"/>
      <c r="Y326" s="21"/>
      <c r="AA326" s="56" t="str">
        <f t="shared" ref="AA326:AA389" si="7">+IF(U326&lt;0.33,"BAJO",IF(U326&lt;0.66,"MEDIO",IF(U326&lt;0.99,"ALTO","EJECUTADO")))</f>
        <v>BAJO</v>
      </c>
    </row>
    <row r="327" spans="3:27" ht="38.25" x14ac:dyDescent="0.25">
      <c r="C327" s="36" t="s">
        <v>950</v>
      </c>
      <c r="D327" s="15" t="s">
        <v>950</v>
      </c>
      <c r="E327" s="15" t="s">
        <v>1147</v>
      </c>
      <c r="F327" s="15">
        <v>1</v>
      </c>
      <c r="G327" s="16" t="s">
        <v>1148</v>
      </c>
      <c r="H327" s="36" t="s">
        <v>1147</v>
      </c>
      <c r="I327" s="15">
        <v>1</v>
      </c>
      <c r="J327" s="15" t="s">
        <v>1148</v>
      </c>
      <c r="K327" s="58">
        <v>42993</v>
      </c>
      <c r="L327" s="58" t="s">
        <v>1428</v>
      </c>
      <c r="M327" s="79" t="s">
        <v>637</v>
      </c>
      <c r="N327" s="14">
        <v>0.25</v>
      </c>
      <c r="O327" s="15">
        <v>0</v>
      </c>
      <c r="P327" s="13" t="s">
        <v>1149</v>
      </c>
      <c r="Q327" s="6">
        <v>0.5</v>
      </c>
      <c r="R327" s="60">
        <v>0.5</v>
      </c>
      <c r="S327" s="13"/>
      <c r="T327" s="6">
        <v>0.75</v>
      </c>
      <c r="U327" s="106">
        <v>1</v>
      </c>
      <c r="V327" s="13"/>
      <c r="W327" s="14"/>
      <c r="X327" s="15"/>
      <c r="Y327" s="13"/>
      <c r="AA327" s="56" t="str">
        <f t="shared" si="7"/>
        <v>EJECUTADO</v>
      </c>
    </row>
    <row r="328" spans="3:27" ht="51" x14ac:dyDescent="0.25">
      <c r="C328" s="35" t="s">
        <v>950</v>
      </c>
      <c r="D328" s="22" t="s">
        <v>950</v>
      </c>
      <c r="E328" s="22" t="s">
        <v>1150</v>
      </c>
      <c r="F328" s="22">
        <v>1</v>
      </c>
      <c r="G328" s="23" t="s">
        <v>1151</v>
      </c>
      <c r="H328" s="35" t="s">
        <v>1150</v>
      </c>
      <c r="I328" s="22">
        <v>1</v>
      </c>
      <c r="J328" s="22" t="s">
        <v>1151</v>
      </c>
      <c r="K328" s="58">
        <v>42755</v>
      </c>
      <c r="L328" s="58">
        <v>43099</v>
      </c>
      <c r="M328" s="78" t="s">
        <v>637</v>
      </c>
      <c r="N328" s="6">
        <v>0.25</v>
      </c>
      <c r="O328" s="22">
        <v>0.25</v>
      </c>
      <c r="P328" s="21" t="s">
        <v>1152</v>
      </c>
      <c r="Q328" s="6">
        <v>0.5</v>
      </c>
      <c r="R328" s="63">
        <v>0.5</v>
      </c>
      <c r="S328" s="21" t="s">
        <v>1591</v>
      </c>
      <c r="T328" s="6">
        <v>0.75</v>
      </c>
      <c r="U328" s="93">
        <v>0.75</v>
      </c>
      <c r="V328" s="21" t="s">
        <v>1768</v>
      </c>
      <c r="W328" s="6"/>
      <c r="X328" s="22"/>
      <c r="Y328" s="21"/>
      <c r="AA328" s="56" t="str">
        <f t="shared" si="7"/>
        <v>ALTO</v>
      </c>
    </row>
    <row r="329" spans="3:27" ht="38.25" x14ac:dyDescent="0.25">
      <c r="C329" s="36" t="s">
        <v>950</v>
      </c>
      <c r="D329" s="15" t="s">
        <v>950</v>
      </c>
      <c r="E329" s="15" t="s">
        <v>1153</v>
      </c>
      <c r="F329" s="15">
        <v>1</v>
      </c>
      <c r="G329" s="16" t="s">
        <v>1154</v>
      </c>
      <c r="H329" s="36" t="s">
        <v>1153</v>
      </c>
      <c r="I329" s="15">
        <v>1</v>
      </c>
      <c r="J329" s="15" t="s">
        <v>1154</v>
      </c>
      <c r="K329" s="58">
        <v>42755</v>
      </c>
      <c r="L329" s="58">
        <v>43099</v>
      </c>
      <c r="M329" s="79" t="s">
        <v>637</v>
      </c>
      <c r="N329" s="14">
        <v>0.25</v>
      </c>
      <c r="O329" s="15">
        <v>0</v>
      </c>
      <c r="P329" s="13" t="s">
        <v>1155</v>
      </c>
      <c r="Q329" s="6">
        <v>0.5</v>
      </c>
      <c r="R329" s="60">
        <v>0.8</v>
      </c>
      <c r="S329" s="13" t="s">
        <v>1586</v>
      </c>
      <c r="T329" s="6">
        <v>0.75</v>
      </c>
      <c r="U329" s="106">
        <v>1</v>
      </c>
      <c r="V329" s="21" t="s">
        <v>1586</v>
      </c>
      <c r="W329" s="14"/>
      <c r="X329" s="15"/>
      <c r="Y329" s="13"/>
      <c r="AA329" s="56" t="str">
        <f t="shared" si="7"/>
        <v>EJECUTADO</v>
      </c>
    </row>
    <row r="330" spans="3:27" ht="76.5" x14ac:dyDescent="0.25">
      <c r="C330" s="35" t="s">
        <v>12</v>
      </c>
      <c r="D330" s="22" t="s">
        <v>13</v>
      </c>
      <c r="E330" s="22" t="s">
        <v>62</v>
      </c>
      <c r="F330" s="22">
        <v>53</v>
      </c>
      <c r="G330" s="23" t="s">
        <v>63</v>
      </c>
      <c r="H330" s="35" t="s">
        <v>1156</v>
      </c>
      <c r="I330" s="22">
        <v>1</v>
      </c>
      <c r="J330" s="22" t="s">
        <v>1157</v>
      </c>
      <c r="K330" s="58">
        <v>42736</v>
      </c>
      <c r="L330" s="58">
        <v>43070</v>
      </c>
      <c r="M330" s="78" t="s">
        <v>673</v>
      </c>
      <c r="N330" s="6">
        <v>0.25</v>
      </c>
      <c r="O330" s="22">
        <v>0.25</v>
      </c>
      <c r="P330" s="21" t="s">
        <v>1158</v>
      </c>
      <c r="Q330" s="6">
        <v>0.5</v>
      </c>
      <c r="R330" s="63">
        <v>0.5</v>
      </c>
      <c r="S330" s="21"/>
      <c r="T330" s="6">
        <v>0.75</v>
      </c>
      <c r="U330" s="93">
        <v>0.75</v>
      </c>
      <c r="V330" s="21" t="s">
        <v>1982</v>
      </c>
      <c r="W330" s="6"/>
      <c r="X330" s="22"/>
      <c r="Y330" s="21"/>
      <c r="AA330" s="56" t="str">
        <f t="shared" si="7"/>
        <v>ALTO</v>
      </c>
    </row>
    <row r="331" spans="3:27" ht="76.5" x14ac:dyDescent="0.25">
      <c r="C331" s="36" t="s">
        <v>12</v>
      </c>
      <c r="D331" s="15" t="s">
        <v>81</v>
      </c>
      <c r="E331" s="15" t="s">
        <v>112</v>
      </c>
      <c r="F331" s="15">
        <v>1</v>
      </c>
      <c r="G331" s="16" t="s">
        <v>113</v>
      </c>
      <c r="H331" s="36" t="s">
        <v>1159</v>
      </c>
      <c r="I331" s="15">
        <v>1</v>
      </c>
      <c r="J331" s="15" t="s">
        <v>1157</v>
      </c>
      <c r="K331" s="58">
        <v>42736</v>
      </c>
      <c r="L331" s="58">
        <v>43070</v>
      </c>
      <c r="M331" s="79" t="s">
        <v>673</v>
      </c>
      <c r="N331" s="14">
        <v>0.25</v>
      </c>
      <c r="O331" s="15">
        <v>0</v>
      </c>
      <c r="P331" s="13" t="s">
        <v>1160</v>
      </c>
      <c r="Q331" s="6">
        <v>0.5</v>
      </c>
      <c r="R331" s="60">
        <v>0.5</v>
      </c>
      <c r="S331" s="13"/>
      <c r="T331" s="6">
        <v>0.75</v>
      </c>
      <c r="U331" s="90">
        <v>0.75</v>
      </c>
      <c r="V331" s="13" t="s">
        <v>1982</v>
      </c>
      <c r="W331" s="14"/>
      <c r="X331" s="15"/>
      <c r="Y331" s="13"/>
      <c r="AA331" s="56" t="str">
        <f t="shared" si="7"/>
        <v>ALTO</v>
      </c>
    </row>
    <row r="332" spans="3:27" ht="76.5" x14ac:dyDescent="0.25">
      <c r="C332" s="35" t="s">
        <v>12</v>
      </c>
      <c r="D332" s="22" t="s">
        <v>81</v>
      </c>
      <c r="E332" s="22" t="s">
        <v>1161</v>
      </c>
      <c r="F332" s="22">
        <v>1</v>
      </c>
      <c r="G332" s="23" t="s">
        <v>137</v>
      </c>
      <c r="H332" s="35" t="s">
        <v>1162</v>
      </c>
      <c r="I332" s="22">
        <v>1</v>
      </c>
      <c r="J332" s="22" t="s">
        <v>1157</v>
      </c>
      <c r="K332" s="58">
        <v>42736</v>
      </c>
      <c r="L332" s="58">
        <v>43070</v>
      </c>
      <c r="M332" s="78" t="s">
        <v>673</v>
      </c>
      <c r="N332" s="6">
        <v>0.25</v>
      </c>
      <c r="O332" s="22">
        <v>1</v>
      </c>
      <c r="P332" s="21" t="s">
        <v>1163</v>
      </c>
      <c r="Q332" s="6">
        <v>0.5</v>
      </c>
      <c r="R332" s="63">
        <v>0.5</v>
      </c>
      <c r="S332" s="21"/>
      <c r="T332" s="6">
        <v>0.75</v>
      </c>
      <c r="U332" s="93">
        <v>0.75</v>
      </c>
      <c r="V332" s="21" t="s">
        <v>1982</v>
      </c>
      <c r="W332" s="6"/>
      <c r="X332" s="22"/>
      <c r="Y332" s="21"/>
      <c r="AA332" s="56" t="str">
        <f t="shared" si="7"/>
        <v>ALTO</v>
      </c>
    </row>
    <row r="333" spans="3:27" ht="76.5" x14ac:dyDescent="0.25">
      <c r="C333" s="36" t="s">
        <v>12</v>
      </c>
      <c r="D333" s="15" t="s">
        <v>222</v>
      </c>
      <c r="E333" s="15" t="s">
        <v>237</v>
      </c>
      <c r="F333" s="15">
        <v>1</v>
      </c>
      <c r="G333" s="16" t="s">
        <v>238</v>
      </c>
      <c r="H333" s="36" t="s">
        <v>1164</v>
      </c>
      <c r="I333" s="15">
        <v>1</v>
      </c>
      <c r="J333" s="15" t="s">
        <v>1165</v>
      </c>
      <c r="K333" s="58">
        <v>42736</v>
      </c>
      <c r="L333" s="58">
        <v>42767</v>
      </c>
      <c r="M333" s="79" t="s">
        <v>673</v>
      </c>
      <c r="N333" s="14">
        <v>0.25</v>
      </c>
      <c r="O333" s="15">
        <v>1</v>
      </c>
      <c r="P333" s="13" t="s">
        <v>1166</v>
      </c>
      <c r="Q333" s="6">
        <v>0.5</v>
      </c>
      <c r="R333" s="60">
        <v>1</v>
      </c>
      <c r="S333" s="13" t="s">
        <v>1644</v>
      </c>
      <c r="T333" s="6">
        <v>0.75</v>
      </c>
      <c r="U333" s="90">
        <v>1</v>
      </c>
      <c r="V333" s="13" t="s">
        <v>1644</v>
      </c>
      <c r="W333" s="14"/>
      <c r="X333" s="15"/>
      <c r="Y333" s="13"/>
      <c r="AA333" s="56" t="str">
        <f t="shared" si="7"/>
        <v>EJECUTADO</v>
      </c>
    </row>
    <row r="334" spans="3:27" ht="76.5" x14ac:dyDescent="0.25">
      <c r="C334" s="35" t="s">
        <v>12</v>
      </c>
      <c r="D334" s="22" t="s">
        <v>307</v>
      </c>
      <c r="E334" s="22" t="s">
        <v>308</v>
      </c>
      <c r="F334" s="22">
        <v>2</v>
      </c>
      <c r="G334" s="23" t="s">
        <v>309</v>
      </c>
      <c r="H334" s="35" t="s">
        <v>1167</v>
      </c>
      <c r="I334" s="22">
        <v>1</v>
      </c>
      <c r="J334" s="22" t="s">
        <v>1157</v>
      </c>
      <c r="K334" s="58">
        <v>42736</v>
      </c>
      <c r="L334" s="58">
        <v>43070</v>
      </c>
      <c r="M334" s="78" t="s">
        <v>673</v>
      </c>
      <c r="N334" s="6">
        <v>0.25</v>
      </c>
      <c r="O334" s="22">
        <v>0.25</v>
      </c>
      <c r="P334" s="21" t="s">
        <v>1168</v>
      </c>
      <c r="Q334" s="6">
        <v>0.5</v>
      </c>
      <c r="R334" s="63">
        <v>0.5</v>
      </c>
      <c r="S334" s="21" t="s">
        <v>1645</v>
      </c>
      <c r="T334" s="6">
        <v>0.75</v>
      </c>
      <c r="U334" s="93">
        <v>0.5</v>
      </c>
      <c r="V334" s="21" t="s">
        <v>1645</v>
      </c>
      <c r="W334" s="6"/>
      <c r="X334" s="22"/>
      <c r="Y334" s="21"/>
      <c r="AA334" s="56" t="str">
        <f t="shared" si="7"/>
        <v>MEDIO</v>
      </c>
    </row>
    <row r="335" spans="3:27" ht="76.5" x14ac:dyDescent="0.25">
      <c r="C335" s="36" t="s">
        <v>12</v>
      </c>
      <c r="D335" s="15" t="s">
        <v>307</v>
      </c>
      <c r="E335" s="15" t="s">
        <v>341</v>
      </c>
      <c r="F335" s="15">
        <v>0</v>
      </c>
      <c r="G335" s="16" t="s">
        <v>342</v>
      </c>
      <c r="H335" s="36" t="s">
        <v>1169</v>
      </c>
      <c r="I335" s="15">
        <v>1</v>
      </c>
      <c r="J335" s="15" t="s">
        <v>1170</v>
      </c>
      <c r="K335" s="58">
        <v>42736</v>
      </c>
      <c r="L335" s="58">
        <v>43070</v>
      </c>
      <c r="M335" s="79" t="s">
        <v>673</v>
      </c>
      <c r="N335" s="14">
        <v>0.25</v>
      </c>
      <c r="O335" s="15">
        <v>0</v>
      </c>
      <c r="P335" s="13"/>
      <c r="Q335" s="6">
        <v>0.5</v>
      </c>
      <c r="R335" s="60">
        <v>0</v>
      </c>
      <c r="S335" s="13"/>
      <c r="T335" s="6">
        <v>0.75</v>
      </c>
      <c r="U335" s="90">
        <v>0</v>
      </c>
      <c r="V335" s="13" t="s">
        <v>1983</v>
      </c>
      <c r="W335" s="14"/>
      <c r="X335" s="15"/>
      <c r="Y335" s="13"/>
      <c r="AA335" s="56" t="str">
        <f t="shared" si="7"/>
        <v>BAJO</v>
      </c>
    </row>
    <row r="336" spans="3:27" ht="76.5" x14ac:dyDescent="0.25">
      <c r="C336" s="35" t="s">
        <v>12</v>
      </c>
      <c r="D336" s="22" t="s">
        <v>375</v>
      </c>
      <c r="E336" s="22" t="s">
        <v>376</v>
      </c>
      <c r="F336" s="22">
        <v>1</v>
      </c>
      <c r="G336" s="23" t="s">
        <v>377</v>
      </c>
      <c r="H336" s="35" t="s">
        <v>1171</v>
      </c>
      <c r="I336" s="22">
        <v>1</v>
      </c>
      <c r="J336" s="22" t="s">
        <v>1157</v>
      </c>
      <c r="K336" s="58">
        <v>42736</v>
      </c>
      <c r="L336" s="58">
        <v>43070</v>
      </c>
      <c r="M336" s="78" t="s">
        <v>673</v>
      </c>
      <c r="N336" s="6">
        <v>0.25</v>
      </c>
      <c r="O336" s="22">
        <v>0</v>
      </c>
      <c r="P336" s="21" t="s">
        <v>1172</v>
      </c>
      <c r="Q336" s="6">
        <v>0.5</v>
      </c>
      <c r="R336" s="63">
        <v>0</v>
      </c>
      <c r="S336" s="21" t="s">
        <v>1646</v>
      </c>
      <c r="T336" s="6">
        <v>0.75</v>
      </c>
      <c r="U336" s="93">
        <v>0</v>
      </c>
      <c r="V336" s="21" t="s">
        <v>1646</v>
      </c>
      <c r="W336" s="6"/>
      <c r="X336" s="22"/>
      <c r="Y336" s="21"/>
      <c r="AA336" s="56" t="str">
        <f t="shared" si="7"/>
        <v>BAJO</v>
      </c>
    </row>
    <row r="337" spans="3:27" ht="76.5" x14ac:dyDescent="0.25">
      <c r="C337" s="36" t="s">
        <v>12</v>
      </c>
      <c r="D337" s="15" t="s">
        <v>375</v>
      </c>
      <c r="E337" s="15" t="s">
        <v>464</v>
      </c>
      <c r="F337" s="15">
        <v>0</v>
      </c>
      <c r="G337" s="16" t="s">
        <v>465</v>
      </c>
      <c r="H337" s="36" t="s">
        <v>466</v>
      </c>
      <c r="I337" s="15">
        <v>1</v>
      </c>
      <c r="J337" s="15" t="s">
        <v>465</v>
      </c>
      <c r="K337" s="58">
        <v>42736</v>
      </c>
      <c r="L337" s="58">
        <v>43070</v>
      </c>
      <c r="M337" s="79" t="s">
        <v>673</v>
      </c>
      <c r="N337" s="14">
        <v>0.25</v>
      </c>
      <c r="O337" s="15">
        <v>0</v>
      </c>
      <c r="P337" s="13" t="s">
        <v>482</v>
      </c>
      <c r="Q337" s="6">
        <v>0.5</v>
      </c>
      <c r="R337" s="60">
        <v>0</v>
      </c>
      <c r="S337" s="13" t="s">
        <v>482</v>
      </c>
      <c r="T337" s="6">
        <v>0.75</v>
      </c>
      <c r="U337" s="90">
        <v>0</v>
      </c>
      <c r="V337" s="13" t="s">
        <v>482</v>
      </c>
      <c r="W337" s="14"/>
      <c r="X337" s="15"/>
      <c r="Y337" s="13"/>
      <c r="AA337" s="56" t="str">
        <f t="shared" si="7"/>
        <v>BAJO</v>
      </c>
    </row>
    <row r="338" spans="3:27" ht="76.5" x14ac:dyDescent="0.25">
      <c r="C338" s="35" t="s">
        <v>12</v>
      </c>
      <c r="D338" s="22" t="s">
        <v>483</v>
      </c>
      <c r="E338" s="22" t="s">
        <v>644</v>
      </c>
      <c r="F338" s="22">
        <v>0</v>
      </c>
      <c r="G338" s="23" t="s">
        <v>645</v>
      </c>
      <c r="H338" s="35" t="s">
        <v>646</v>
      </c>
      <c r="I338" s="22">
        <v>1</v>
      </c>
      <c r="J338" s="22" t="s">
        <v>645</v>
      </c>
      <c r="K338" s="58">
        <v>42736</v>
      </c>
      <c r="L338" s="58">
        <v>43070</v>
      </c>
      <c r="M338" s="78" t="s">
        <v>673</v>
      </c>
      <c r="N338" s="6">
        <v>0.25</v>
      </c>
      <c r="O338" s="22">
        <v>0.9</v>
      </c>
      <c r="P338" s="21" t="s">
        <v>1173</v>
      </c>
      <c r="Q338" s="6">
        <v>0.5</v>
      </c>
      <c r="R338" s="63">
        <v>0.9</v>
      </c>
      <c r="S338" s="21" t="s">
        <v>1647</v>
      </c>
      <c r="T338" s="6">
        <v>0.75</v>
      </c>
      <c r="U338" s="93">
        <v>0.9</v>
      </c>
      <c r="V338" s="21" t="s">
        <v>1647</v>
      </c>
      <c r="W338" s="6"/>
      <c r="X338" s="22"/>
      <c r="Y338" s="21"/>
      <c r="AA338" s="56" t="str">
        <f t="shared" si="7"/>
        <v>ALTO</v>
      </c>
    </row>
    <row r="339" spans="3:27" ht="76.5" x14ac:dyDescent="0.25">
      <c r="C339" s="36" t="s">
        <v>12</v>
      </c>
      <c r="D339" s="15" t="s">
        <v>483</v>
      </c>
      <c r="E339" s="15" t="s">
        <v>669</v>
      </c>
      <c r="F339" s="15">
        <v>0</v>
      </c>
      <c r="G339" s="16" t="s">
        <v>670</v>
      </c>
      <c r="H339" s="36" t="s">
        <v>671</v>
      </c>
      <c r="I339" s="15">
        <v>1</v>
      </c>
      <c r="J339" s="15" t="s">
        <v>672</v>
      </c>
      <c r="K339" s="58">
        <v>42736</v>
      </c>
      <c r="L339" s="58">
        <v>43070</v>
      </c>
      <c r="M339" s="79" t="s">
        <v>673</v>
      </c>
      <c r="N339" s="14">
        <v>0.25</v>
      </c>
      <c r="O339" s="15"/>
      <c r="P339" s="13"/>
      <c r="Q339" s="6">
        <v>0.5</v>
      </c>
      <c r="R339" s="60">
        <v>0</v>
      </c>
      <c r="S339" s="16" t="s">
        <v>1648</v>
      </c>
      <c r="T339" s="6">
        <v>0.75</v>
      </c>
      <c r="U339" s="90">
        <v>0</v>
      </c>
      <c r="V339" s="13" t="s">
        <v>1648</v>
      </c>
      <c r="W339" s="14"/>
      <c r="X339" s="15"/>
      <c r="Y339" s="13"/>
      <c r="AA339" s="56" t="str">
        <f t="shared" si="7"/>
        <v>BAJO</v>
      </c>
    </row>
    <row r="340" spans="3:27" ht="76.5" x14ac:dyDescent="0.25">
      <c r="C340" s="35" t="s">
        <v>12</v>
      </c>
      <c r="D340" s="22" t="s">
        <v>483</v>
      </c>
      <c r="E340" s="22" t="s">
        <v>704</v>
      </c>
      <c r="F340" s="22">
        <v>1</v>
      </c>
      <c r="G340" s="23" t="s">
        <v>705</v>
      </c>
      <c r="H340" s="35" t="s">
        <v>1174</v>
      </c>
      <c r="I340" s="22">
        <v>1</v>
      </c>
      <c r="J340" s="22" t="s">
        <v>705</v>
      </c>
      <c r="K340" s="58">
        <v>42736</v>
      </c>
      <c r="L340" s="58">
        <v>43070</v>
      </c>
      <c r="M340" s="78" t="s">
        <v>673</v>
      </c>
      <c r="N340" s="6">
        <v>0.25</v>
      </c>
      <c r="O340" s="22">
        <v>0</v>
      </c>
      <c r="P340" s="6" t="s">
        <v>1175</v>
      </c>
      <c r="Q340" s="6">
        <v>0.5</v>
      </c>
      <c r="R340" s="63">
        <v>1</v>
      </c>
      <c r="S340" s="6" t="s">
        <v>1649</v>
      </c>
      <c r="T340" s="6">
        <v>0.75</v>
      </c>
      <c r="U340" s="93">
        <v>1</v>
      </c>
      <c r="V340" s="6" t="s">
        <v>1649</v>
      </c>
      <c r="W340" s="6"/>
      <c r="X340" s="22"/>
      <c r="Y340" s="6"/>
      <c r="AA340" s="56" t="str">
        <f t="shared" si="7"/>
        <v>EJECUTADO</v>
      </c>
    </row>
    <row r="341" spans="3:27" ht="38.25" x14ac:dyDescent="0.25">
      <c r="C341" s="36" t="s">
        <v>891</v>
      </c>
      <c r="D341" s="15" t="s">
        <v>729</v>
      </c>
      <c r="E341" s="15" t="s">
        <v>921</v>
      </c>
      <c r="F341" s="15">
        <v>2</v>
      </c>
      <c r="G341" s="16" t="s">
        <v>922</v>
      </c>
      <c r="H341" s="36" t="s">
        <v>1100</v>
      </c>
      <c r="I341" s="15">
        <v>2</v>
      </c>
      <c r="J341" s="15" t="s">
        <v>922</v>
      </c>
      <c r="K341" s="58">
        <v>42736</v>
      </c>
      <c r="L341" s="58">
        <v>43070</v>
      </c>
      <c r="M341" s="79" t="s">
        <v>673</v>
      </c>
      <c r="N341" s="14">
        <v>0.25</v>
      </c>
      <c r="O341" s="15">
        <v>0</v>
      </c>
      <c r="P341" s="13" t="s">
        <v>1176</v>
      </c>
      <c r="Q341" s="6">
        <v>0.5</v>
      </c>
      <c r="R341" s="60">
        <v>0.5</v>
      </c>
      <c r="S341" s="13" t="s">
        <v>1650</v>
      </c>
      <c r="T341" s="6">
        <v>0.75</v>
      </c>
      <c r="U341" s="90">
        <v>0.75</v>
      </c>
      <c r="V341" s="13" t="s">
        <v>1650</v>
      </c>
      <c r="W341" s="14"/>
      <c r="X341" s="15"/>
      <c r="Y341" s="13"/>
      <c r="AA341" s="56" t="str">
        <f t="shared" si="7"/>
        <v>ALTO</v>
      </c>
    </row>
    <row r="342" spans="3:27" ht="25.5" x14ac:dyDescent="0.25">
      <c r="C342" s="35" t="s">
        <v>891</v>
      </c>
      <c r="D342" s="22" t="s">
        <v>937</v>
      </c>
      <c r="E342" s="22" t="s">
        <v>949</v>
      </c>
      <c r="F342" s="22">
        <v>1</v>
      </c>
      <c r="G342" s="23" t="s">
        <v>905</v>
      </c>
      <c r="H342" s="35" t="s">
        <v>1101</v>
      </c>
      <c r="I342" s="22">
        <v>1</v>
      </c>
      <c r="J342" s="22" t="s">
        <v>1102</v>
      </c>
      <c r="K342" s="58">
        <v>42736</v>
      </c>
      <c r="L342" s="58">
        <v>43070</v>
      </c>
      <c r="M342" s="78" t="s">
        <v>673</v>
      </c>
      <c r="N342" s="6">
        <v>0.25</v>
      </c>
      <c r="O342" s="22"/>
      <c r="P342" s="21"/>
      <c r="Q342" s="6">
        <v>0.5</v>
      </c>
      <c r="R342" s="63">
        <v>0</v>
      </c>
      <c r="S342" s="21"/>
      <c r="T342" s="6">
        <v>0.75</v>
      </c>
      <c r="U342" s="93">
        <v>0</v>
      </c>
      <c r="V342" s="21"/>
      <c r="W342" s="6"/>
      <c r="X342" s="22"/>
      <c r="Y342" s="21"/>
      <c r="AA342" s="56" t="str">
        <f t="shared" si="7"/>
        <v>BAJO</v>
      </c>
    </row>
    <row r="343" spans="3:27" ht="38.25" x14ac:dyDescent="0.25">
      <c r="C343" s="36" t="s">
        <v>950</v>
      </c>
      <c r="D343" s="15" t="s">
        <v>950</v>
      </c>
      <c r="E343" s="15" t="s">
        <v>1177</v>
      </c>
      <c r="F343" s="15">
        <v>2</v>
      </c>
      <c r="G343" s="16" t="s">
        <v>1178</v>
      </c>
      <c r="H343" s="36" t="s">
        <v>1177</v>
      </c>
      <c r="I343" s="15">
        <v>2</v>
      </c>
      <c r="J343" s="15" t="s">
        <v>1178</v>
      </c>
      <c r="K343" s="58">
        <v>42736</v>
      </c>
      <c r="L343" s="58">
        <v>43070</v>
      </c>
      <c r="M343" s="79" t="s">
        <v>673</v>
      </c>
      <c r="N343" s="14">
        <v>0.25</v>
      </c>
      <c r="O343" s="15">
        <v>0.5</v>
      </c>
      <c r="P343" s="13" t="s">
        <v>1179</v>
      </c>
      <c r="Q343" s="6">
        <v>0.5</v>
      </c>
      <c r="R343" s="60"/>
      <c r="S343" s="13" t="s">
        <v>1651</v>
      </c>
      <c r="T343" s="6">
        <v>0.75</v>
      </c>
      <c r="U343" s="90"/>
      <c r="V343" s="13" t="s">
        <v>1651</v>
      </c>
      <c r="W343" s="14"/>
      <c r="X343" s="15"/>
      <c r="Y343" s="13"/>
      <c r="AA343" s="56" t="str">
        <f t="shared" si="7"/>
        <v>BAJO</v>
      </c>
    </row>
    <row r="344" spans="3:27" ht="38.25" x14ac:dyDescent="0.25">
      <c r="C344" s="35" t="s">
        <v>950</v>
      </c>
      <c r="D344" s="22" t="s">
        <v>950</v>
      </c>
      <c r="E344" s="22" t="s">
        <v>1180</v>
      </c>
      <c r="F344" s="22">
        <v>6</v>
      </c>
      <c r="G344" s="23" t="s">
        <v>1181</v>
      </c>
      <c r="H344" s="35" t="s">
        <v>1180</v>
      </c>
      <c r="I344" s="22">
        <v>6</v>
      </c>
      <c r="J344" s="22" t="s">
        <v>1181</v>
      </c>
      <c r="K344" s="58">
        <v>42736</v>
      </c>
      <c r="L344" s="58">
        <v>43070</v>
      </c>
      <c r="M344" s="78" t="s">
        <v>673</v>
      </c>
      <c r="N344" s="6">
        <v>0.25</v>
      </c>
      <c r="O344" s="22">
        <v>0.25</v>
      </c>
      <c r="P344" s="21" t="s">
        <v>1182</v>
      </c>
      <c r="Q344" s="6">
        <v>0.5</v>
      </c>
      <c r="R344" s="63">
        <v>0.5</v>
      </c>
      <c r="S344" s="21" t="s">
        <v>1652</v>
      </c>
      <c r="T344" s="6">
        <v>0.75</v>
      </c>
      <c r="U344" s="93">
        <v>0.5</v>
      </c>
      <c r="V344" s="21" t="s">
        <v>1652</v>
      </c>
      <c r="W344" s="6"/>
      <c r="X344" s="22"/>
      <c r="Y344" s="21"/>
      <c r="AA344" s="56" t="str">
        <f t="shared" si="7"/>
        <v>MEDIO</v>
      </c>
    </row>
    <row r="345" spans="3:27" ht="38.25" x14ac:dyDescent="0.25">
      <c r="C345" s="36" t="s">
        <v>950</v>
      </c>
      <c r="D345" s="15" t="s">
        <v>950</v>
      </c>
      <c r="E345" s="15" t="s">
        <v>1183</v>
      </c>
      <c r="F345" s="15">
        <v>1</v>
      </c>
      <c r="G345" s="16" t="s">
        <v>1184</v>
      </c>
      <c r="H345" s="36" t="s">
        <v>1183</v>
      </c>
      <c r="I345" s="15">
        <v>1</v>
      </c>
      <c r="J345" s="15" t="s">
        <v>1184</v>
      </c>
      <c r="K345" s="58">
        <v>42736</v>
      </c>
      <c r="L345" s="58">
        <v>43070</v>
      </c>
      <c r="M345" s="79" t="s">
        <v>673</v>
      </c>
      <c r="N345" s="14">
        <v>0.25</v>
      </c>
      <c r="O345" s="15">
        <v>0.25</v>
      </c>
      <c r="P345" s="13" t="s">
        <v>1185</v>
      </c>
      <c r="Q345" s="6">
        <v>0.5</v>
      </c>
      <c r="R345" s="60">
        <v>0.5</v>
      </c>
      <c r="S345" s="13" t="s">
        <v>1653</v>
      </c>
      <c r="T345" s="6">
        <v>0.75</v>
      </c>
      <c r="U345" s="90">
        <v>0.75</v>
      </c>
      <c r="V345" s="13" t="s">
        <v>1653</v>
      </c>
      <c r="W345" s="14"/>
      <c r="X345" s="15"/>
      <c r="Y345" s="13"/>
      <c r="AA345" s="56" t="str">
        <f t="shared" si="7"/>
        <v>ALTO</v>
      </c>
    </row>
    <row r="346" spans="3:27" ht="38.25" x14ac:dyDescent="0.25">
      <c r="C346" s="35" t="s">
        <v>950</v>
      </c>
      <c r="D346" s="22" t="s">
        <v>950</v>
      </c>
      <c r="E346" s="22" t="s">
        <v>1186</v>
      </c>
      <c r="F346" s="22">
        <v>1</v>
      </c>
      <c r="G346" s="23" t="s">
        <v>1187</v>
      </c>
      <c r="H346" s="35" t="s">
        <v>1186</v>
      </c>
      <c r="I346" s="22">
        <v>1</v>
      </c>
      <c r="J346" s="22" t="s">
        <v>1187</v>
      </c>
      <c r="K346" s="58">
        <v>42736</v>
      </c>
      <c r="L346" s="58">
        <v>43070</v>
      </c>
      <c r="M346" s="78" t="s">
        <v>673</v>
      </c>
      <c r="N346" s="6">
        <v>0.25</v>
      </c>
      <c r="O346" s="22">
        <v>0.25</v>
      </c>
      <c r="P346" s="21" t="s">
        <v>1188</v>
      </c>
      <c r="Q346" s="6">
        <v>0.5</v>
      </c>
      <c r="R346" s="63">
        <v>0.5</v>
      </c>
      <c r="S346" s="21" t="s">
        <v>1654</v>
      </c>
      <c r="T346" s="6">
        <v>0.75</v>
      </c>
      <c r="U346" s="93">
        <v>0.75</v>
      </c>
      <c r="V346" s="21" t="s">
        <v>1654</v>
      </c>
      <c r="W346" s="6"/>
      <c r="X346" s="22"/>
      <c r="Y346" s="21"/>
      <c r="AA346" s="56" t="str">
        <f t="shared" si="7"/>
        <v>ALTO</v>
      </c>
    </row>
    <row r="347" spans="3:27" ht="38.25" x14ac:dyDescent="0.25">
      <c r="C347" s="36" t="s">
        <v>950</v>
      </c>
      <c r="D347" s="15" t="s">
        <v>950</v>
      </c>
      <c r="E347" s="15" t="s">
        <v>1189</v>
      </c>
      <c r="F347" s="15">
        <v>1</v>
      </c>
      <c r="G347" s="16" t="s">
        <v>1190</v>
      </c>
      <c r="H347" s="36" t="s">
        <v>1189</v>
      </c>
      <c r="I347" s="15">
        <v>1</v>
      </c>
      <c r="J347" s="15" t="s">
        <v>1190</v>
      </c>
      <c r="K347" s="58">
        <v>42736</v>
      </c>
      <c r="L347" s="58">
        <v>43070</v>
      </c>
      <c r="M347" s="79" t="s">
        <v>673</v>
      </c>
      <c r="N347" s="14">
        <v>0.25</v>
      </c>
      <c r="O347" s="15">
        <v>0.25</v>
      </c>
      <c r="P347" s="13" t="s">
        <v>1191</v>
      </c>
      <c r="Q347" s="6">
        <v>0.5</v>
      </c>
      <c r="R347" s="60">
        <v>0.5</v>
      </c>
      <c r="S347" s="13" t="s">
        <v>1655</v>
      </c>
      <c r="T347" s="6">
        <v>0.75</v>
      </c>
      <c r="U347" s="90">
        <v>0.75</v>
      </c>
      <c r="V347" s="13" t="s">
        <v>1655</v>
      </c>
      <c r="W347" s="14"/>
      <c r="X347" s="15"/>
      <c r="Y347" s="13"/>
      <c r="AA347" s="56" t="str">
        <f t="shared" si="7"/>
        <v>ALTO</v>
      </c>
    </row>
    <row r="348" spans="3:27" ht="38.25" x14ac:dyDescent="0.25">
      <c r="C348" s="35" t="s">
        <v>950</v>
      </c>
      <c r="D348" s="22" t="s">
        <v>950</v>
      </c>
      <c r="E348" s="22" t="s">
        <v>1192</v>
      </c>
      <c r="F348" s="22">
        <v>1</v>
      </c>
      <c r="G348" s="23" t="s">
        <v>1193</v>
      </c>
      <c r="H348" s="35" t="s">
        <v>1192</v>
      </c>
      <c r="I348" s="22">
        <v>1</v>
      </c>
      <c r="J348" s="22" t="s">
        <v>1193</v>
      </c>
      <c r="K348" s="58">
        <v>42736</v>
      </c>
      <c r="L348" s="58">
        <v>43070</v>
      </c>
      <c r="M348" s="78" t="s">
        <v>673</v>
      </c>
      <c r="N348" s="6">
        <v>0.25</v>
      </c>
      <c r="O348" s="22">
        <v>0.25</v>
      </c>
      <c r="P348" s="21" t="s">
        <v>1194</v>
      </c>
      <c r="Q348" s="6">
        <v>0.5</v>
      </c>
      <c r="R348" s="63">
        <v>0.5</v>
      </c>
      <c r="S348" s="21" t="s">
        <v>1656</v>
      </c>
      <c r="T348" s="6">
        <v>0.75</v>
      </c>
      <c r="U348" s="93">
        <v>0.75</v>
      </c>
      <c r="V348" s="21" t="s">
        <v>1656</v>
      </c>
      <c r="W348" s="6"/>
      <c r="X348" s="22"/>
      <c r="Y348" s="21"/>
      <c r="AA348" s="56" t="str">
        <f t="shared" si="7"/>
        <v>ALTO</v>
      </c>
    </row>
    <row r="349" spans="3:27" ht="38.25" x14ac:dyDescent="0.25">
      <c r="C349" s="36" t="s">
        <v>950</v>
      </c>
      <c r="D349" s="15" t="s">
        <v>950</v>
      </c>
      <c r="E349" s="15" t="s">
        <v>1195</v>
      </c>
      <c r="F349" s="15">
        <v>1</v>
      </c>
      <c r="G349" s="16" t="s">
        <v>1196</v>
      </c>
      <c r="H349" s="36" t="s">
        <v>1195</v>
      </c>
      <c r="I349" s="15">
        <v>1</v>
      </c>
      <c r="J349" s="15" t="s">
        <v>1196</v>
      </c>
      <c r="K349" s="58">
        <v>42736</v>
      </c>
      <c r="L349" s="58">
        <v>43070</v>
      </c>
      <c r="M349" s="79" t="s">
        <v>673</v>
      </c>
      <c r="N349" s="14">
        <v>0.25</v>
      </c>
      <c r="O349" s="15">
        <v>0.25</v>
      </c>
      <c r="P349" s="13" t="s">
        <v>1197</v>
      </c>
      <c r="Q349" s="6">
        <v>0.5</v>
      </c>
      <c r="R349" s="60">
        <v>0.5</v>
      </c>
      <c r="S349" s="13" t="s">
        <v>1657</v>
      </c>
      <c r="T349" s="6">
        <v>0.75</v>
      </c>
      <c r="U349" s="90">
        <v>0.5</v>
      </c>
      <c r="V349" s="13" t="s">
        <v>1657</v>
      </c>
      <c r="W349" s="14"/>
      <c r="X349" s="15"/>
      <c r="Y349" s="13"/>
      <c r="AA349" s="56" t="str">
        <f t="shared" si="7"/>
        <v>MEDIO</v>
      </c>
    </row>
    <row r="350" spans="3:27" ht="38.25" x14ac:dyDescent="0.25">
      <c r="C350" s="35" t="s">
        <v>950</v>
      </c>
      <c r="D350" s="22" t="s">
        <v>950</v>
      </c>
      <c r="E350" s="22" t="s">
        <v>1198</v>
      </c>
      <c r="F350" s="22">
        <v>1</v>
      </c>
      <c r="G350" s="23" t="s">
        <v>1199</v>
      </c>
      <c r="H350" s="35" t="s">
        <v>1198</v>
      </c>
      <c r="I350" s="22">
        <v>1</v>
      </c>
      <c r="J350" s="22" t="s">
        <v>1199</v>
      </c>
      <c r="K350" s="58">
        <v>42736</v>
      </c>
      <c r="L350" s="58">
        <v>43070</v>
      </c>
      <c r="M350" s="78" t="s">
        <v>673</v>
      </c>
      <c r="N350" s="6">
        <v>0.25</v>
      </c>
      <c r="O350" s="22">
        <v>0</v>
      </c>
      <c r="P350" s="21" t="s">
        <v>1200</v>
      </c>
      <c r="Q350" s="6">
        <v>0.5</v>
      </c>
      <c r="R350" s="63">
        <v>0.25</v>
      </c>
      <c r="S350" s="21" t="s">
        <v>1658</v>
      </c>
      <c r="T350" s="6">
        <v>0.75</v>
      </c>
      <c r="U350" s="93">
        <v>0.25</v>
      </c>
      <c r="V350" s="21" t="s">
        <v>1658</v>
      </c>
      <c r="W350" s="6"/>
      <c r="X350" s="22"/>
      <c r="Y350" s="21"/>
      <c r="AA350" s="56" t="str">
        <f t="shared" si="7"/>
        <v>BAJO</v>
      </c>
    </row>
    <row r="351" spans="3:27" ht="38.25" x14ac:dyDescent="0.25">
      <c r="C351" s="36" t="s">
        <v>950</v>
      </c>
      <c r="D351" s="15" t="s">
        <v>950</v>
      </c>
      <c r="E351" s="15" t="s">
        <v>1201</v>
      </c>
      <c r="F351" s="15">
        <v>1</v>
      </c>
      <c r="G351" s="16" t="s">
        <v>1202</v>
      </c>
      <c r="H351" s="36" t="s">
        <v>1201</v>
      </c>
      <c r="I351" s="15">
        <v>1</v>
      </c>
      <c r="J351" s="15" t="s">
        <v>1202</v>
      </c>
      <c r="K351" s="58">
        <v>42736</v>
      </c>
      <c r="L351" s="58">
        <v>43070</v>
      </c>
      <c r="M351" s="79" t="s">
        <v>673</v>
      </c>
      <c r="N351" s="14">
        <v>0.25</v>
      </c>
      <c r="O351" s="15">
        <v>0.25</v>
      </c>
      <c r="P351" s="13" t="s">
        <v>1203</v>
      </c>
      <c r="Q351" s="6">
        <v>0.5</v>
      </c>
      <c r="R351" s="60">
        <v>0.5</v>
      </c>
      <c r="S351" s="13" t="s">
        <v>1659</v>
      </c>
      <c r="T351" s="6">
        <v>0.75</v>
      </c>
      <c r="U351" s="90">
        <v>0.75</v>
      </c>
      <c r="V351" s="13" t="s">
        <v>1659</v>
      </c>
      <c r="W351" s="14"/>
      <c r="X351" s="15"/>
      <c r="Y351" s="13"/>
      <c r="AA351" s="56" t="str">
        <f t="shared" si="7"/>
        <v>ALTO</v>
      </c>
    </row>
    <row r="352" spans="3:27" ht="38.25" x14ac:dyDescent="0.25">
      <c r="C352" s="35" t="s">
        <v>950</v>
      </c>
      <c r="D352" s="22" t="s">
        <v>950</v>
      </c>
      <c r="E352" s="22" t="s">
        <v>1204</v>
      </c>
      <c r="F352" s="22">
        <v>1</v>
      </c>
      <c r="G352" s="23" t="s">
        <v>1205</v>
      </c>
      <c r="H352" s="35" t="s">
        <v>1204</v>
      </c>
      <c r="I352" s="22">
        <v>1</v>
      </c>
      <c r="J352" s="22" t="s">
        <v>1205</v>
      </c>
      <c r="K352" s="58">
        <v>42736</v>
      </c>
      <c r="L352" s="58">
        <v>43070</v>
      </c>
      <c r="M352" s="78" t="s">
        <v>673</v>
      </c>
      <c r="N352" s="6">
        <v>0.25</v>
      </c>
      <c r="O352" s="22">
        <v>0.25</v>
      </c>
      <c r="P352" s="21" t="s">
        <v>1206</v>
      </c>
      <c r="Q352" s="6">
        <v>0.5</v>
      </c>
      <c r="R352" s="63">
        <v>0.5</v>
      </c>
      <c r="S352" s="21" t="s">
        <v>1660</v>
      </c>
      <c r="T352" s="6">
        <v>0.75</v>
      </c>
      <c r="U352" s="93">
        <v>0.75</v>
      </c>
      <c r="V352" s="21" t="s">
        <v>1660</v>
      </c>
      <c r="W352" s="6"/>
      <c r="X352" s="22"/>
      <c r="Y352" s="21"/>
      <c r="AA352" s="56" t="str">
        <f t="shared" si="7"/>
        <v>ALTO</v>
      </c>
    </row>
    <row r="353" spans="3:27" ht="38.25" x14ac:dyDescent="0.25">
      <c r="C353" s="36" t="s">
        <v>950</v>
      </c>
      <c r="D353" s="15" t="s">
        <v>950</v>
      </c>
      <c r="E353" s="15" t="s">
        <v>1207</v>
      </c>
      <c r="F353" s="15">
        <v>2</v>
      </c>
      <c r="G353" s="16" t="s">
        <v>1208</v>
      </c>
      <c r="H353" s="36" t="s">
        <v>1207</v>
      </c>
      <c r="I353" s="15">
        <v>2</v>
      </c>
      <c r="J353" s="15" t="s">
        <v>1208</v>
      </c>
      <c r="K353" s="58">
        <v>42736</v>
      </c>
      <c r="L353" s="58">
        <v>43070</v>
      </c>
      <c r="M353" s="79" t="s">
        <v>673</v>
      </c>
      <c r="N353" s="14">
        <v>0.25</v>
      </c>
      <c r="O353" s="15">
        <v>1</v>
      </c>
      <c r="P353" s="13" t="s">
        <v>1209</v>
      </c>
      <c r="Q353" s="6">
        <v>0.5</v>
      </c>
      <c r="R353" s="60">
        <v>0.5</v>
      </c>
      <c r="S353" s="13" t="s">
        <v>1661</v>
      </c>
      <c r="T353" s="6">
        <v>0.75</v>
      </c>
      <c r="U353" s="90">
        <v>0.75</v>
      </c>
      <c r="V353" s="13" t="s">
        <v>1661</v>
      </c>
      <c r="W353" s="14"/>
      <c r="X353" s="15"/>
      <c r="Y353" s="13"/>
      <c r="AA353" s="56" t="str">
        <f t="shared" si="7"/>
        <v>ALTO</v>
      </c>
    </row>
    <row r="354" spans="3:27" ht="38.25" x14ac:dyDescent="0.25">
      <c r="C354" s="35" t="s">
        <v>950</v>
      </c>
      <c r="D354" s="22" t="s">
        <v>950</v>
      </c>
      <c r="E354" s="22" t="s">
        <v>1210</v>
      </c>
      <c r="F354" s="22">
        <v>1</v>
      </c>
      <c r="G354" s="23" t="s">
        <v>1211</v>
      </c>
      <c r="H354" s="35" t="s">
        <v>1210</v>
      </c>
      <c r="I354" s="22">
        <v>1</v>
      </c>
      <c r="J354" s="22" t="s">
        <v>1211</v>
      </c>
      <c r="K354" s="58">
        <v>42755</v>
      </c>
      <c r="L354" s="58">
        <v>43091</v>
      </c>
      <c r="M354" s="78" t="s">
        <v>765</v>
      </c>
      <c r="N354" s="6">
        <v>0.25</v>
      </c>
      <c r="O354" s="22">
        <v>0.25</v>
      </c>
      <c r="P354" s="21"/>
      <c r="Q354" s="6">
        <v>0.5</v>
      </c>
      <c r="R354" s="63">
        <v>0.5</v>
      </c>
      <c r="S354" s="21"/>
      <c r="T354" s="6">
        <v>0.75</v>
      </c>
      <c r="U354" s="93">
        <v>0.75</v>
      </c>
      <c r="V354" s="21"/>
      <c r="W354" s="6"/>
      <c r="X354" s="22"/>
      <c r="Y354" s="21"/>
      <c r="AA354" s="56" t="str">
        <f t="shared" si="7"/>
        <v>ALTO</v>
      </c>
    </row>
    <row r="355" spans="3:27" ht="38.25" x14ac:dyDescent="0.25">
      <c r="C355" s="36" t="s">
        <v>950</v>
      </c>
      <c r="D355" s="15" t="s">
        <v>950</v>
      </c>
      <c r="E355" s="15" t="s">
        <v>1212</v>
      </c>
      <c r="F355" s="15">
        <v>1</v>
      </c>
      <c r="G355" s="16" t="s">
        <v>1213</v>
      </c>
      <c r="H355" s="36" t="s">
        <v>1212</v>
      </c>
      <c r="I355" s="15">
        <v>1</v>
      </c>
      <c r="J355" s="15" t="s">
        <v>1213</v>
      </c>
      <c r="K355" s="58">
        <v>42755</v>
      </c>
      <c r="L355" s="58">
        <v>43091</v>
      </c>
      <c r="M355" s="79" t="s">
        <v>765</v>
      </c>
      <c r="N355" s="14">
        <v>0.25</v>
      </c>
      <c r="O355" s="15">
        <v>0.25</v>
      </c>
      <c r="P355" s="13" t="s">
        <v>1214</v>
      </c>
      <c r="Q355" s="6">
        <v>0.5</v>
      </c>
      <c r="R355" s="63">
        <v>0.5</v>
      </c>
      <c r="S355" s="13"/>
      <c r="T355" s="6">
        <v>0.75</v>
      </c>
      <c r="U355" s="93">
        <v>0.75</v>
      </c>
      <c r="V355" s="13"/>
      <c r="W355" s="14"/>
      <c r="X355" s="15"/>
      <c r="Y355" s="13"/>
      <c r="AA355" s="56" t="str">
        <f t="shared" si="7"/>
        <v>ALTO</v>
      </c>
    </row>
    <row r="356" spans="3:27" ht="38.25" x14ac:dyDescent="0.25">
      <c r="C356" s="35" t="s">
        <v>950</v>
      </c>
      <c r="D356" s="22" t="s">
        <v>950</v>
      </c>
      <c r="E356" s="22" t="s">
        <v>1215</v>
      </c>
      <c r="F356" s="22">
        <v>1</v>
      </c>
      <c r="G356" s="23" t="s">
        <v>1216</v>
      </c>
      <c r="H356" s="35" t="s">
        <v>1215</v>
      </c>
      <c r="I356" s="22">
        <v>1</v>
      </c>
      <c r="J356" s="22" t="s">
        <v>1216</v>
      </c>
      <c r="K356" s="58">
        <v>42755</v>
      </c>
      <c r="L356" s="58">
        <v>43091</v>
      </c>
      <c r="M356" s="78" t="s">
        <v>765</v>
      </c>
      <c r="N356" s="6">
        <v>0.25</v>
      </c>
      <c r="O356" s="22">
        <v>0.25</v>
      </c>
      <c r="P356" s="21" t="s">
        <v>1217</v>
      </c>
      <c r="Q356" s="6">
        <v>0.5</v>
      </c>
      <c r="R356" s="63">
        <v>0.5</v>
      </c>
      <c r="S356" s="21"/>
      <c r="T356" s="6">
        <v>0.75</v>
      </c>
      <c r="U356" s="93">
        <v>0.75</v>
      </c>
      <c r="V356" s="21"/>
      <c r="W356" s="6"/>
      <c r="X356" s="22"/>
      <c r="Y356" s="21"/>
      <c r="AA356" s="56" t="str">
        <f t="shared" si="7"/>
        <v>ALTO</v>
      </c>
    </row>
    <row r="357" spans="3:27" ht="51" x14ac:dyDescent="0.25">
      <c r="C357" s="36" t="s">
        <v>950</v>
      </c>
      <c r="D357" s="15" t="s">
        <v>950</v>
      </c>
      <c r="E357" s="15" t="s">
        <v>1218</v>
      </c>
      <c r="F357" s="15">
        <v>1</v>
      </c>
      <c r="G357" s="16" t="s">
        <v>1219</v>
      </c>
      <c r="H357" s="36" t="s">
        <v>1218</v>
      </c>
      <c r="I357" s="15">
        <v>1</v>
      </c>
      <c r="J357" s="15" t="s">
        <v>1219</v>
      </c>
      <c r="K357" s="58">
        <v>42755</v>
      </c>
      <c r="L357" s="58">
        <v>43091</v>
      </c>
      <c r="M357" s="79" t="s">
        <v>765</v>
      </c>
      <c r="N357" s="14">
        <v>0.25</v>
      </c>
      <c r="O357" s="15">
        <v>0.25</v>
      </c>
      <c r="P357" s="13"/>
      <c r="Q357" s="6">
        <v>0.5</v>
      </c>
      <c r="R357" s="63">
        <v>0.5</v>
      </c>
      <c r="S357" s="13"/>
      <c r="T357" s="6">
        <v>0.75</v>
      </c>
      <c r="U357" s="93">
        <v>0.75</v>
      </c>
      <c r="V357" s="13"/>
      <c r="W357" s="14"/>
      <c r="X357" s="15"/>
      <c r="Y357" s="13"/>
      <c r="AA357" s="56" t="str">
        <f t="shared" si="7"/>
        <v>ALTO</v>
      </c>
    </row>
    <row r="358" spans="3:27" ht="38.25" x14ac:dyDescent="0.25">
      <c r="C358" s="35" t="s">
        <v>950</v>
      </c>
      <c r="D358" s="22" t="s">
        <v>950</v>
      </c>
      <c r="E358" s="22" t="s">
        <v>1220</v>
      </c>
      <c r="F358" s="22">
        <v>1</v>
      </c>
      <c r="G358" s="23" t="s">
        <v>1221</v>
      </c>
      <c r="H358" s="35" t="s">
        <v>1220</v>
      </c>
      <c r="I358" s="22">
        <v>1</v>
      </c>
      <c r="J358" s="22" t="s">
        <v>1221</v>
      </c>
      <c r="K358" s="58">
        <v>42755</v>
      </c>
      <c r="L358" s="58">
        <v>43091</v>
      </c>
      <c r="M358" s="78" t="s">
        <v>765</v>
      </c>
      <c r="N358" s="6">
        <v>0.25</v>
      </c>
      <c r="O358" s="22">
        <v>0.25</v>
      </c>
      <c r="P358" s="21" t="s">
        <v>1222</v>
      </c>
      <c r="Q358" s="6">
        <v>0.5</v>
      </c>
      <c r="R358" s="63">
        <v>0.5</v>
      </c>
      <c r="S358" s="21" t="s">
        <v>1464</v>
      </c>
      <c r="T358" s="6">
        <v>0.75</v>
      </c>
      <c r="U358" s="93">
        <v>0.75</v>
      </c>
      <c r="V358" s="21" t="s">
        <v>1717</v>
      </c>
      <c r="W358" s="6"/>
      <c r="X358" s="22"/>
      <c r="Y358" s="21"/>
      <c r="AA358" s="56" t="str">
        <f t="shared" si="7"/>
        <v>ALTO</v>
      </c>
    </row>
    <row r="359" spans="3:27" ht="38.25" x14ac:dyDescent="0.25">
      <c r="C359" s="36" t="s">
        <v>950</v>
      </c>
      <c r="D359" s="15" t="s">
        <v>950</v>
      </c>
      <c r="E359" s="15" t="s">
        <v>1223</v>
      </c>
      <c r="F359" s="15">
        <v>1</v>
      </c>
      <c r="G359" s="16" t="s">
        <v>1224</v>
      </c>
      <c r="H359" s="36" t="s">
        <v>1223</v>
      </c>
      <c r="I359" s="15">
        <v>1</v>
      </c>
      <c r="J359" s="15" t="s">
        <v>1224</v>
      </c>
      <c r="K359" s="58">
        <v>42755</v>
      </c>
      <c r="L359" s="58">
        <v>43091</v>
      </c>
      <c r="M359" s="79" t="s">
        <v>765</v>
      </c>
      <c r="N359" s="14">
        <v>0.25</v>
      </c>
      <c r="O359" s="15">
        <v>0.25</v>
      </c>
      <c r="P359" s="13" t="s">
        <v>1225</v>
      </c>
      <c r="Q359" s="6">
        <v>0.5</v>
      </c>
      <c r="R359" s="63">
        <v>0.5</v>
      </c>
      <c r="S359" s="13" t="s">
        <v>1465</v>
      </c>
      <c r="T359" s="6">
        <v>0.75</v>
      </c>
      <c r="U359" s="93">
        <v>0.75</v>
      </c>
      <c r="V359" s="13" t="s">
        <v>1718</v>
      </c>
      <c r="W359" s="14"/>
      <c r="X359" s="15"/>
      <c r="Y359" s="13"/>
      <c r="AA359" s="56" t="str">
        <f t="shared" si="7"/>
        <v>ALTO</v>
      </c>
    </row>
    <row r="360" spans="3:27" ht="63.75" x14ac:dyDescent="0.25">
      <c r="C360" s="35" t="s">
        <v>950</v>
      </c>
      <c r="D360" s="22" t="s">
        <v>950</v>
      </c>
      <c r="E360" s="22" t="s">
        <v>1226</v>
      </c>
      <c r="F360" s="22">
        <v>1</v>
      </c>
      <c r="G360" s="23" t="s">
        <v>1227</v>
      </c>
      <c r="H360" s="35" t="s">
        <v>1226</v>
      </c>
      <c r="I360" s="22">
        <v>1</v>
      </c>
      <c r="J360" s="22" t="s">
        <v>1227</v>
      </c>
      <c r="K360" s="58">
        <v>42755</v>
      </c>
      <c r="L360" s="58">
        <v>43091</v>
      </c>
      <c r="M360" s="78" t="s">
        <v>765</v>
      </c>
      <c r="N360" s="6">
        <v>0.25</v>
      </c>
      <c r="O360" s="22">
        <v>0.25</v>
      </c>
      <c r="P360" s="21" t="s">
        <v>1217</v>
      </c>
      <c r="Q360" s="6">
        <v>0.5</v>
      </c>
      <c r="R360" s="63">
        <v>0.5</v>
      </c>
      <c r="S360" s="21" t="s">
        <v>1466</v>
      </c>
      <c r="T360" s="6">
        <v>0.75</v>
      </c>
      <c r="U360" s="93">
        <v>0.75</v>
      </c>
      <c r="V360" s="21" t="s">
        <v>1719</v>
      </c>
      <c r="W360" s="6"/>
      <c r="X360" s="22"/>
      <c r="Y360" s="21"/>
      <c r="AA360" s="56" t="str">
        <f t="shared" si="7"/>
        <v>ALTO</v>
      </c>
    </row>
    <row r="361" spans="3:27" ht="51" x14ac:dyDescent="0.25">
      <c r="C361" s="36" t="s">
        <v>950</v>
      </c>
      <c r="D361" s="15" t="s">
        <v>950</v>
      </c>
      <c r="E361" s="15" t="s">
        <v>1228</v>
      </c>
      <c r="F361" s="15" t="s">
        <v>1229</v>
      </c>
      <c r="G361" s="16" t="s">
        <v>1230</v>
      </c>
      <c r="H361" s="36" t="s">
        <v>1228</v>
      </c>
      <c r="I361" s="15" t="s">
        <v>1229</v>
      </c>
      <c r="J361" s="15" t="s">
        <v>1230</v>
      </c>
      <c r="K361" s="58">
        <v>42755</v>
      </c>
      <c r="L361" s="58">
        <v>43091</v>
      </c>
      <c r="M361" s="79" t="s">
        <v>765</v>
      </c>
      <c r="N361" s="14">
        <v>0.25</v>
      </c>
      <c r="O361" s="15">
        <v>0.25</v>
      </c>
      <c r="P361" s="13" t="s">
        <v>1214</v>
      </c>
      <c r="Q361" s="6">
        <v>0.5</v>
      </c>
      <c r="R361" s="63">
        <v>0.5</v>
      </c>
      <c r="S361" s="13"/>
      <c r="T361" s="6">
        <v>0.75</v>
      </c>
      <c r="U361" s="93">
        <v>0.75</v>
      </c>
      <c r="V361" s="13"/>
      <c r="W361" s="14"/>
      <c r="X361" s="15"/>
      <c r="Y361" s="13"/>
      <c r="AA361" s="56" t="str">
        <f t="shared" si="7"/>
        <v>ALTO</v>
      </c>
    </row>
    <row r="362" spans="3:27" ht="51" x14ac:dyDescent="0.25">
      <c r="C362" s="35" t="s">
        <v>950</v>
      </c>
      <c r="D362" s="22" t="s">
        <v>950</v>
      </c>
      <c r="E362" s="22" t="s">
        <v>1231</v>
      </c>
      <c r="F362" s="22">
        <v>1</v>
      </c>
      <c r="G362" s="23" t="s">
        <v>1232</v>
      </c>
      <c r="H362" s="35" t="s">
        <v>1231</v>
      </c>
      <c r="I362" s="22">
        <v>1</v>
      </c>
      <c r="J362" s="22" t="s">
        <v>1232</v>
      </c>
      <c r="K362" s="58">
        <v>42736</v>
      </c>
      <c r="L362" s="58">
        <v>43100</v>
      </c>
      <c r="M362" s="78" t="s">
        <v>710</v>
      </c>
      <c r="N362" s="6">
        <v>0.25</v>
      </c>
      <c r="O362" s="22">
        <f>132/309</f>
        <v>0.42718446601941745</v>
      </c>
      <c r="P362" s="21" t="s">
        <v>1233</v>
      </c>
      <c r="Q362" s="6">
        <v>0.5</v>
      </c>
      <c r="R362" s="63">
        <v>0.64768683274021399</v>
      </c>
      <c r="S362" s="21" t="s">
        <v>1638</v>
      </c>
      <c r="T362" s="6">
        <v>0.75</v>
      </c>
      <c r="U362" s="93">
        <f>145/226</f>
        <v>0.6415929203539823</v>
      </c>
      <c r="V362" s="84" t="s">
        <v>1931</v>
      </c>
      <c r="W362" s="6"/>
      <c r="X362" s="22"/>
      <c r="Y362" s="21"/>
      <c r="AA362" s="56" t="str">
        <f t="shared" si="7"/>
        <v>MEDIO</v>
      </c>
    </row>
    <row r="363" spans="3:27" ht="38.25" x14ac:dyDescent="0.25">
      <c r="C363" s="36" t="s">
        <v>950</v>
      </c>
      <c r="D363" s="15" t="s">
        <v>950</v>
      </c>
      <c r="E363" s="15" t="s">
        <v>1234</v>
      </c>
      <c r="F363" s="15">
        <v>1</v>
      </c>
      <c r="G363" s="16" t="s">
        <v>1235</v>
      </c>
      <c r="H363" s="36" t="s">
        <v>1234</v>
      </c>
      <c r="I363" s="15">
        <v>1</v>
      </c>
      <c r="J363" s="15" t="s">
        <v>1235</v>
      </c>
      <c r="K363" s="58">
        <v>42736</v>
      </c>
      <c r="L363" s="58">
        <v>43100</v>
      </c>
      <c r="M363" s="79" t="s">
        <v>710</v>
      </c>
      <c r="N363" s="14">
        <v>0.25</v>
      </c>
      <c r="O363" s="15">
        <v>0.25</v>
      </c>
      <c r="P363" s="13"/>
      <c r="Q363" s="14">
        <v>0.5</v>
      </c>
      <c r="R363" s="60">
        <v>0.5</v>
      </c>
      <c r="S363" s="13" t="s">
        <v>1637</v>
      </c>
      <c r="T363" s="6">
        <v>0.75</v>
      </c>
      <c r="U363" s="90">
        <v>0.75</v>
      </c>
      <c r="V363" s="91" t="s">
        <v>1932</v>
      </c>
      <c r="W363" s="14"/>
      <c r="X363" s="15"/>
      <c r="Y363" s="13"/>
      <c r="AA363" s="56" t="str">
        <f t="shared" si="7"/>
        <v>ALTO</v>
      </c>
    </row>
    <row r="364" spans="3:27" ht="51" x14ac:dyDescent="0.25">
      <c r="C364" s="35" t="s">
        <v>950</v>
      </c>
      <c r="D364" s="22" t="s">
        <v>950</v>
      </c>
      <c r="E364" s="22" t="s">
        <v>1236</v>
      </c>
      <c r="F364" s="22">
        <v>1</v>
      </c>
      <c r="G364" s="23" t="s">
        <v>1237</v>
      </c>
      <c r="H364" s="35" t="s">
        <v>1236</v>
      </c>
      <c r="I364" s="22">
        <v>1</v>
      </c>
      <c r="J364" s="22" t="s">
        <v>1237</v>
      </c>
      <c r="K364" s="58">
        <v>42736</v>
      </c>
      <c r="L364" s="58">
        <v>43100</v>
      </c>
      <c r="M364" s="78" t="s">
        <v>710</v>
      </c>
      <c r="N364" s="6">
        <v>0.25</v>
      </c>
      <c r="O364" s="22">
        <v>0.25</v>
      </c>
      <c r="P364" s="21" t="s">
        <v>1238</v>
      </c>
      <c r="Q364" s="6">
        <v>0.5</v>
      </c>
      <c r="R364" s="63">
        <v>0.5</v>
      </c>
      <c r="S364" s="21" t="s">
        <v>1238</v>
      </c>
      <c r="T364" s="6">
        <v>0.75</v>
      </c>
      <c r="U364" s="93">
        <v>0.75</v>
      </c>
      <c r="V364" s="91" t="s">
        <v>1940</v>
      </c>
      <c r="W364" s="6"/>
      <c r="X364" s="22"/>
      <c r="Y364" s="21"/>
      <c r="AA364" s="56" t="str">
        <f t="shared" si="7"/>
        <v>ALTO</v>
      </c>
    </row>
    <row r="365" spans="3:27" ht="38.25" x14ac:dyDescent="0.25">
      <c r="C365" s="36" t="s">
        <v>950</v>
      </c>
      <c r="D365" s="15" t="s">
        <v>950</v>
      </c>
      <c r="E365" s="15" t="s">
        <v>1239</v>
      </c>
      <c r="F365" s="15">
        <v>1</v>
      </c>
      <c r="G365" s="16" t="s">
        <v>1240</v>
      </c>
      <c r="H365" s="36" t="s">
        <v>1239</v>
      </c>
      <c r="I365" s="15">
        <v>1</v>
      </c>
      <c r="J365" s="15" t="s">
        <v>1240</v>
      </c>
      <c r="K365" s="58">
        <v>42736</v>
      </c>
      <c r="L365" s="58">
        <v>43100</v>
      </c>
      <c r="M365" s="79" t="s">
        <v>710</v>
      </c>
      <c r="N365" s="14">
        <v>0.25</v>
      </c>
      <c r="O365" s="15">
        <v>0.25</v>
      </c>
      <c r="P365" s="13" t="s">
        <v>1241</v>
      </c>
      <c r="Q365" s="14">
        <v>0.5</v>
      </c>
      <c r="R365" s="60">
        <v>0.5</v>
      </c>
      <c r="S365" s="13" t="s">
        <v>1241</v>
      </c>
      <c r="T365" s="6">
        <v>0.75</v>
      </c>
      <c r="U365" s="90">
        <v>0.75</v>
      </c>
      <c r="V365" s="91" t="s">
        <v>1933</v>
      </c>
      <c r="W365" s="14"/>
      <c r="X365" s="15"/>
      <c r="Y365" s="13"/>
      <c r="AA365" s="56" t="str">
        <f t="shared" si="7"/>
        <v>ALTO</v>
      </c>
    </row>
    <row r="366" spans="3:27" ht="38.25" x14ac:dyDescent="0.25">
      <c r="C366" s="35" t="s">
        <v>950</v>
      </c>
      <c r="D366" s="22" t="s">
        <v>950</v>
      </c>
      <c r="E366" s="22" t="s">
        <v>1242</v>
      </c>
      <c r="F366" s="22">
        <v>1</v>
      </c>
      <c r="G366" s="23" t="s">
        <v>1243</v>
      </c>
      <c r="H366" s="35" t="s">
        <v>1242</v>
      </c>
      <c r="I366" s="22">
        <v>1</v>
      </c>
      <c r="J366" s="22" t="s">
        <v>1243</v>
      </c>
      <c r="K366" s="58">
        <v>42736</v>
      </c>
      <c r="L366" s="58">
        <v>43100</v>
      </c>
      <c r="M366" s="78" t="s">
        <v>710</v>
      </c>
      <c r="N366" s="6">
        <v>0.25</v>
      </c>
      <c r="O366" s="22">
        <v>0.25</v>
      </c>
      <c r="P366" s="21"/>
      <c r="Q366" s="6">
        <v>0.5</v>
      </c>
      <c r="R366" s="63">
        <v>0.5</v>
      </c>
      <c r="S366" s="21"/>
      <c r="T366" s="6">
        <v>0.75</v>
      </c>
      <c r="U366" s="93">
        <v>0.75</v>
      </c>
      <c r="V366" s="91" t="s">
        <v>1934</v>
      </c>
      <c r="W366" s="6"/>
      <c r="X366" s="22"/>
      <c r="Y366" s="21"/>
      <c r="AA366" s="56" t="str">
        <f t="shared" si="7"/>
        <v>ALTO</v>
      </c>
    </row>
    <row r="367" spans="3:27" ht="51" x14ac:dyDescent="0.25">
      <c r="C367" s="36" t="s">
        <v>950</v>
      </c>
      <c r="D367" s="15" t="s">
        <v>950</v>
      </c>
      <c r="E367" s="15" t="s">
        <v>1244</v>
      </c>
      <c r="F367" s="15">
        <v>1</v>
      </c>
      <c r="G367" s="16" t="s">
        <v>1245</v>
      </c>
      <c r="H367" s="36" t="s">
        <v>1244</v>
      </c>
      <c r="I367" s="15">
        <v>1</v>
      </c>
      <c r="J367" s="15" t="s">
        <v>1245</v>
      </c>
      <c r="K367" s="58">
        <v>42736</v>
      </c>
      <c r="L367" s="58">
        <v>43100</v>
      </c>
      <c r="M367" s="79" t="s">
        <v>710</v>
      </c>
      <c r="N367" s="14">
        <v>0.25</v>
      </c>
      <c r="O367" s="15">
        <v>0.25</v>
      </c>
      <c r="P367" s="13"/>
      <c r="Q367" s="14">
        <v>0.5</v>
      </c>
      <c r="R367" s="60">
        <v>0.5</v>
      </c>
      <c r="S367" s="13"/>
      <c r="T367" s="6">
        <v>0.75</v>
      </c>
      <c r="U367" s="90">
        <v>0.75</v>
      </c>
      <c r="V367" s="91" t="s">
        <v>1935</v>
      </c>
      <c r="W367" s="14"/>
      <c r="X367" s="15"/>
      <c r="Y367" s="13"/>
      <c r="AA367" s="56" t="str">
        <f t="shared" si="7"/>
        <v>ALTO</v>
      </c>
    </row>
    <row r="368" spans="3:27" ht="38.25" x14ac:dyDescent="0.25">
      <c r="C368" s="35" t="s">
        <v>950</v>
      </c>
      <c r="D368" s="22" t="s">
        <v>950</v>
      </c>
      <c r="E368" s="22" t="s">
        <v>1246</v>
      </c>
      <c r="F368" s="22">
        <v>1</v>
      </c>
      <c r="G368" s="23" t="s">
        <v>1247</v>
      </c>
      <c r="H368" s="35" t="s">
        <v>1246</v>
      </c>
      <c r="I368" s="22">
        <v>1</v>
      </c>
      <c r="J368" s="22" t="s">
        <v>1247</v>
      </c>
      <c r="K368" s="58">
        <v>42736</v>
      </c>
      <c r="L368" s="58">
        <v>43100</v>
      </c>
      <c r="M368" s="78" t="s">
        <v>710</v>
      </c>
      <c r="N368" s="6">
        <v>0.25</v>
      </c>
      <c r="O368" s="22">
        <v>1</v>
      </c>
      <c r="P368" s="21"/>
      <c r="Q368" s="6">
        <v>0.5</v>
      </c>
      <c r="R368" s="63">
        <v>1</v>
      </c>
      <c r="S368" s="21"/>
      <c r="T368" s="6">
        <v>0.75</v>
      </c>
      <c r="U368" s="93">
        <v>0.75</v>
      </c>
      <c r="V368" s="84" t="s">
        <v>1936</v>
      </c>
      <c r="W368" s="6"/>
      <c r="X368" s="22"/>
      <c r="Y368" s="21"/>
      <c r="AA368" s="56" t="str">
        <f t="shared" si="7"/>
        <v>ALTO</v>
      </c>
    </row>
    <row r="369" spans="3:27" ht="38.25" x14ac:dyDescent="0.25">
      <c r="C369" s="36" t="s">
        <v>950</v>
      </c>
      <c r="D369" s="15" t="s">
        <v>950</v>
      </c>
      <c r="E369" s="15" t="s">
        <v>1248</v>
      </c>
      <c r="F369" s="15">
        <v>1</v>
      </c>
      <c r="G369" s="16" t="s">
        <v>1249</v>
      </c>
      <c r="H369" s="36" t="s">
        <v>1248</v>
      </c>
      <c r="I369" s="15">
        <v>1</v>
      </c>
      <c r="J369" s="15" t="s">
        <v>1249</v>
      </c>
      <c r="K369" s="58">
        <v>42736</v>
      </c>
      <c r="L369" s="58">
        <v>43100</v>
      </c>
      <c r="M369" s="79" t="s">
        <v>710</v>
      </c>
      <c r="N369" s="14">
        <v>0.25</v>
      </c>
      <c r="O369" s="15">
        <v>0</v>
      </c>
      <c r="P369" s="13"/>
      <c r="Q369" s="14">
        <v>0.5</v>
      </c>
      <c r="R369" s="60">
        <v>1</v>
      </c>
      <c r="S369" s="13"/>
      <c r="T369" s="6">
        <v>0.75</v>
      </c>
      <c r="U369" s="90">
        <v>0.75</v>
      </c>
      <c r="V369" s="91" t="s">
        <v>1937</v>
      </c>
      <c r="W369" s="14"/>
      <c r="X369" s="15"/>
      <c r="Y369" s="13"/>
      <c r="AA369" s="56" t="str">
        <f t="shared" si="7"/>
        <v>ALTO</v>
      </c>
    </row>
    <row r="370" spans="3:27" ht="51" x14ac:dyDescent="0.25">
      <c r="C370" s="35" t="s">
        <v>950</v>
      </c>
      <c r="D370" s="22" t="s">
        <v>950</v>
      </c>
      <c r="E370" s="22" t="s">
        <v>1250</v>
      </c>
      <c r="F370" s="22">
        <v>1</v>
      </c>
      <c r="G370" s="23" t="s">
        <v>1251</v>
      </c>
      <c r="H370" s="35" t="s">
        <v>1250</v>
      </c>
      <c r="I370" s="22">
        <v>1</v>
      </c>
      <c r="J370" s="22" t="s">
        <v>1251</v>
      </c>
      <c r="K370" s="58">
        <v>42736</v>
      </c>
      <c r="L370" s="58">
        <v>42825</v>
      </c>
      <c r="M370" s="78" t="s">
        <v>710</v>
      </c>
      <c r="N370" s="6">
        <v>0.25</v>
      </c>
      <c r="O370" s="22">
        <v>0</v>
      </c>
      <c r="P370" s="21"/>
      <c r="Q370" s="6">
        <v>0.5</v>
      </c>
      <c r="R370" s="63">
        <v>0.5</v>
      </c>
      <c r="S370" s="21" t="s">
        <v>1639</v>
      </c>
      <c r="T370" s="6">
        <v>0.75</v>
      </c>
      <c r="U370" s="93">
        <v>0.75</v>
      </c>
      <c r="V370" s="91" t="s">
        <v>1938</v>
      </c>
      <c r="W370" s="6"/>
      <c r="X370" s="22"/>
      <c r="Y370" s="21"/>
      <c r="AA370" s="56" t="str">
        <f t="shared" si="7"/>
        <v>ALTO</v>
      </c>
    </row>
    <row r="371" spans="3:27" ht="38.25" x14ac:dyDescent="0.25">
      <c r="C371" s="36" t="s">
        <v>950</v>
      </c>
      <c r="D371" s="15" t="s">
        <v>950</v>
      </c>
      <c r="E371" s="15" t="s">
        <v>1252</v>
      </c>
      <c r="F371" s="15">
        <v>1</v>
      </c>
      <c r="G371" s="16" t="s">
        <v>1253</v>
      </c>
      <c r="H371" s="36" t="s">
        <v>1252</v>
      </c>
      <c r="I371" s="15">
        <v>1</v>
      </c>
      <c r="J371" s="15" t="s">
        <v>1253</v>
      </c>
      <c r="K371" s="58">
        <v>42736</v>
      </c>
      <c r="L371" s="58">
        <v>43100</v>
      </c>
      <c r="M371" s="79" t="s">
        <v>710</v>
      </c>
      <c r="N371" s="14">
        <v>0.25</v>
      </c>
      <c r="O371" s="15">
        <v>0</v>
      </c>
      <c r="P371" s="13"/>
      <c r="Q371" s="14">
        <v>0.5</v>
      </c>
      <c r="R371" s="60">
        <v>1</v>
      </c>
      <c r="S371" s="13" t="s">
        <v>1640</v>
      </c>
      <c r="T371" s="6">
        <v>0.75</v>
      </c>
      <c r="U371" s="90">
        <v>0.75</v>
      </c>
      <c r="V371" s="91" t="s">
        <v>1939</v>
      </c>
      <c r="W371" s="14"/>
      <c r="X371" s="15"/>
      <c r="Y371" s="13"/>
      <c r="AA371" s="56" t="str">
        <f t="shared" si="7"/>
        <v>ALTO</v>
      </c>
    </row>
    <row r="372" spans="3:27" ht="38.25" x14ac:dyDescent="0.25">
      <c r="C372" s="35" t="s">
        <v>950</v>
      </c>
      <c r="D372" s="22" t="s">
        <v>950</v>
      </c>
      <c r="E372" s="22" t="s">
        <v>1254</v>
      </c>
      <c r="F372" s="22" t="s">
        <v>1255</v>
      </c>
      <c r="G372" s="23" t="s">
        <v>1256</v>
      </c>
      <c r="H372" s="35" t="s">
        <v>1254</v>
      </c>
      <c r="I372" s="22" t="s">
        <v>1255</v>
      </c>
      <c r="J372" s="22" t="s">
        <v>1256</v>
      </c>
      <c r="K372" s="58">
        <v>42826</v>
      </c>
      <c r="L372" s="58">
        <v>43100</v>
      </c>
      <c r="M372" s="78" t="s">
        <v>710</v>
      </c>
      <c r="N372" s="6">
        <v>0.25</v>
      </c>
      <c r="O372" s="22">
        <v>0</v>
      </c>
      <c r="P372" s="21"/>
      <c r="Q372" s="6">
        <v>0.5</v>
      </c>
      <c r="R372" s="63">
        <v>1</v>
      </c>
      <c r="S372" s="21" t="s">
        <v>1641</v>
      </c>
      <c r="T372" s="6">
        <v>0.75</v>
      </c>
      <c r="U372" s="93">
        <v>0.75</v>
      </c>
      <c r="V372" s="91" t="s">
        <v>1927</v>
      </c>
      <c r="W372" s="6"/>
      <c r="X372" s="22"/>
      <c r="Y372" s="21"/>
      <c r="AA372" s="56" t="str">
        <f t="shared" si="7"/>
        <v>ALTO</v>
      </c>
    </row>
    <row r="373" spans="3:27" ht="38.25" x14ac:dyDescent="0.25">
      <c r="C373" s="36" t="s">
        <v>950</v>
      </c>
      <c r="D373" s="15" t="s">
        <v>950</v>
      </c>
      <c r="E373" s="15" t="s">
        <v>1257</v>
      </c>
      <c r="F373" s="15">
        <v>0.8</v>
      </c>
      <c r="G373" s="16" t="s">
        <v>1258</v>
      </c>
      <c r="H373" s="36" t="s">
        <v>1257</v>
      </c>
      <c r="I373" s="15">
        <v>0.8</v>
      </c>
      <c r="J373" s="15" t="s">
        <v>1258</v>
      </c>
      <c r="K373" s="58">
        <v>42767</v>
      </c>
      <c r="L373" s="58">
        <v>43092</v>
      </c>
      <c r="M373" s="79" t="s">
        <v>684</v>
      </c>
      <c r="N373" s="14">
        <v>0.25</v>
      </c>
      <c r="O373" s="15">
        <v>0.629</v>
      </c>
      <c r="P373" s="13" t="s">
        <v>1259</v>
      </c>
      <c r="Q373" s="6">
        <v>0.5</v>
      </c>
      <c r="R373" s="60"/>
      <c r="S373" s="13"/>
      <c r="T373" s="6">
        <v>0.75</v>
      </c>
      <c r="U373" s="90"/>
      <c r="V373" s="13" t="s">
        <v>1707</v>
      </c>
      <c r="W373" s="14"/>
      <c r="X373" s="15"/>
      <c r="Y373" s="13"/>
      <c r="AA373" s="56" t="str">
        <f t="shared" si="7"/>
        <v>BAJO</v>
      </c>
    </row>
    <row r="374" spans="3:27" ht="38.25" x14ac:dyDescent="0.25">
      <c r="C374" s="35" t="s">
        <v>950</v>
      </c>
      <c r="D374" s="22" t="s">
        <v>950</v>
      </c>
      <c r="E374" s="22" t="s">
        <v>1260</v>
      </c>
      <c r="F374" s="22">
        <v>1</v>
      </c>
      <c r="G374" s="23" t="s">
        <v>1261</v>
      </c>
      <c r="H374" s="35" t="s">
        <v>1260</v>
      </c>
      <c r="I374" s="63">
        <v>1</v>
      </c>
      <c r="J374" s="22" t="s">
        <v>1261</v>
      </c>
      <c r="K374" s="58">
        <v>42767</v>
      </c>
      <c r="L374" s="58">
        <v>43092</v>
      </c>
      <c r="M374" s="78" t="s">
        <v>684</v>
      </c>
      <c r="N374" s="6">
        <v>0.25</v>
      </c>
      <c r="O374" s="22">
        <v>0.25</v>
      </c>
      <c r="P374" s="21" t="s">
        <v>1262</v>
      </c>
      <c r="Q374" s="6">
        <v>0.5</v>
      </c>
      <c r="R374" s="63">
        <v>0.16159366493442218</v>
      </c>
      <c r="S374" s="13" t="s">
        <v>1519</v>
      </c>
      <c r="T374" s="6">
        <v>0.75</v>
      </c>
      <c r="U374" s="93">
        <f>13022/32328</f>
        <v>0.40280871071516949</v>
      </c>
      <c r="V374" s="13" t="s">
        <v>1843</v>
      </c>
      <c r="W374" s="6"/>
      <c r="X374" s="22"/>
      <c r="Y374" s="21"/>
      <c r="AA374" s="56" t="str">
        <f t="shared" si="7"/>
        <v>MEDIO</v>
      </c>
    </row>
    <row r="375" spans="3:27" ht="38.25" x14ac:dyDescent="0.25">
      <c r="C375" s="36" t="s">
        <v>950</v>
      </c>
      <c r="D375" s="15" t="s">
        <v>950</v>
      </c>
      <c r="E375" s="15" t="s">
        <v>1263</v>
      </c>
      <c r="F375" s="15" t="s">
        <v>1264</v>
      </c>
      <c r="G375" s="16" t="s">
        <v>1265</v>
      </c>
      <c r="H375" s="36" t="s">
        <v>1263</v>
      </c>
      <c r="I375" s="15" t="s">
        <v>1264</v>
      </c>
      <c r="J375" s="15" t="s">
        <v>1265</v>
      </c>
      <c r="K375" s="58">
        <v>42767</v>
      </c>
      <c r="L375" s="58">
        <v>43092</v>
      </c>
      <c r="M375" s="79" t="s">
        <v>684</v>
      </c>
      <c r="N375" s="14">
        <v>0.25</v>
      </c>
      <c r="O375" s="15">
        <v>0.25</v>
      </c>
      <c r="P375" s="13" t="s">
        <v>1266</v>
      </c>
      <c r="Q375" s="6">
        <v>0.5</v>
      </c>
      <c r="R375" s="60">
        <v>0.5</v>
      </c>
      <c r="S375" s="13" t="s">
        <v>1520</v>
      </c>
      <c r="T375" s="6">
        <v>0.75</v>
      </c>
      <c r="U375" s="90">
        <f>8/12</f>
        <v>0.66666666666666663</v>
      </c>
      <c r="V375" s="13" t="s">
        <v>1708</v>
      </c>
      <c r="W375" s="14"/>
      <c r="X375" s="15"/>
      <c r="Y375" s="13"/>
      <c r="AA375" s="56" t="str">
        <f t="shared" si="7"/>
        <v>ALTO</v>
      </c>
    </row>
    <row r="376" spans="3:27" ht="38.25" x14ac:dyDescent="0.25">
      <c r="C376" s="35" t="s">
        <v>950</v>
      </c>
      <c r="D376" s="22" t="s">
        <v>950</v>
      </c>
      <c r="E376" s="22" t="s">
        <v>1267</v>
      </c>
      <c r="F376" s="22">
        <v>1</v>
      </c>
      <c r="G376" s="23" t="s">
        <v>1268</v>
      </c>
      <c r="H376" s="35" t="s">
        <v>1267</v>
      </c>
      <c r="I376" s="22">
        <v>1</v>
      </c>
      <c r="J376" s="22" t="s">
        <v>1268</v>
      </c>
      <c r="K376" s="58">
        <v>42767</v>
      </c>
      <c r="L376" s="58">
        <v>43092</v>
      </c>
      <c r="M376" s="78" t="s">
        <v>684</v>
      </c>
      <c r="N376" s="6">
        <v>0.25</v>
      </c>
      <c r="O376" s="22">
        <v>0.3</v>
      </c>
      <c r="P376" s="21" t="s">
        <v>1269</v>
      </c>
      <c r="Q376" s="6">
        <v>0.5</v>
      </c>
      <c r="R376" s="63">
        <v>0.3</v>
      </c>
      <c r="S376" s="21" t="s">
        <v>1269</v>
      </c>
      <c r="T376" s="6">
        <v>0.75</v>
      </c>
      <c r="U376" s="93">
        <v>1</v>
      </c>
      <c r="V376" s="21" t="s">
        <v>1844</v>
      </c>
      <c r="W376" s="6"/>
      <c r="X376" s="22"/>
      <c r="Y376" s="21"/>
      <c r="AA376" s="56" t="str">
        <f t="shared" si="7"/>
        <v>EJECUTADO</v>
      </c>
    </row>
    <row r="377" spans="3:27" ht="38.25" x14ac:dyDescent="0.25">
      <c r="C377" s="36" t="s">
        <v>950</v>
      </c>
      <c r="D377" s="15" t="s">
        <v>950</v>
      </c>
      <c r="E377" s="15" t="s">
        <v>1270</v>
      </c>
      <c r="F377" s="15" t="s">
        <v>1271</v>
      </c>
      <c r="G377" s="16" t="s">
        <v>1272</v>
      </c>
      <c r="H377" s="36" t="s">
        <v>1270</v>
      </c>
      <c r="I377" s="15" t="s">
        <v>1271</v>
      </c>
      <c r="J377" s="15" t="s">
        <v>1272</v>
      </c>
      <c r="K377" s="58">
        <v>42767</v>
      </c>
      <c r="L377" s="58">
        <v>43092</v>
      </c>
      <c r="M377" s="79" t="s">
        <v>684</v>
      </c>
      <c r="N377" s="14">
        <v>0.25</v>
      </c>
      <c r="O377" s="15">
        <v>0.25</v>
      </c>
      <c r="P377" s="13" t="s">
        <v>1273</v>
      </c>
      <c r="Q377" s="6">
        <v>0.5</v>
      </c>
      <c r="R377" s="60">
        <v>0.5</v>
      </c>
      <c r="S377" s="70"/>
      <c r="T377" s="6">
        <v>0.75</v>
      </c>
      <c r="U377" s="90">
        <v>1</v>
      </c>
      <c r="V377" s="13" t="s">
        <v>1711</v>
      </c>
      <c r="W377" s="14"/>
      <c r="X377" s="15"/>
      <c r="Y377" s="13"/>
      <c r="AA377" s="56" t="str">
        <f t="shared" si="7"/>
        <v>EJECUTADO</v>
      </c>
    </row>
    <row r="378" spans="3:27" ht="38.25" x14ac:dyDescent="0.25">
      <c r="C378" s="35" t="s">
        <v>950</v>
      </c>
      <c r="D378" s="22" t="s">
        <v>950</v>
      </c>
      <c r="E378" s="22" t="s">
        <v>1274</v>
      </c>
      <c r="F378" s="22">
        <v>1</v>
      </c>
      <c r="G378" s="23" t="s">
        <v>1275</v>
      </c>
      <c r="H378" s="35" t="s">
        <v>1274</v>
      </c>
      <c r="I378" s="22">
        <v>1</v>
      </c>
      <c r="J378" s="22" t="s">
        <v>1275</v>
      </c>
      <c r="K378" s="58">
        <v>42767</v>
      </c>
      <c r="L378" s="58">
        <v>43092</v>
      </c>
      <c r="M378" s="78" t="s">
        <v>684</v>
      </c>
      <c r="N378" s="6">
        <v>0.25</v>
      </c>
      <c r="O378" s="22">
        <v>0.1</v>
      </c>
      <c r="P378" s="21" t="s">
        <v>1276</v>
      </c>
      <c r="Q378" s="6">
        <v>0.5</v>
      </c>
      <c r="R378" s="63">
        <v>0.1</v>
      </c>
      <c r="S378" s="21" t="s">
        <v>1276</v>
      </c>
      <c r="T378" s="6">
        <v>0.75</v>
      </c>
      <c r="U378" s="93"/>
      <c r="V378" s="21" t="s">
        <v>1709</v>
      </c>
      <c r="W378" s="6"/>
      <c r="X378" s="22"/>
      <c r="Y378" s="21"/>
      <c r="AA378" s="56" t="str">
        <f t="shared" si="7"/>
        <v>BAJO</v>
      </c>
    </row>
    <row r="379" spans="3:27" ht="38.25" x14ac:dyDescent="0.25">
      <c r="C379" s="36" t="s">
        <v>950</v>
      </c>
      <c r="D379" s="15" t="s">
        <v>950</v>
      </c>
      <c r="E379" s="15" t="s">
        <v>1277</v>
      </c>
      <c r="F379" s="15">
        <v>1</v>
      </c>
      <c r="G379" s="16" t="s">
        <v>1278</v>
      </c>
      <c r="H379" s="36" t="s">
        <v>1277</v>
      </c>
      <c r="I379" s="15">
        <v>1</v>
      </c>
      <c r="J379" s="15" t="s">
        <v>1278</v>
      </c>
      <c r="K379" s="58">
        <v>42767</v>
      </c>
      <c r="L379" s="58">
        <v>43092</v>
      </c>
      <c r="M379" s="79" t="s">
        <v>684</v>
      </c>
      <c r="N379" s="14">
        <v>0.25</v>
      </c>
      <c r="O379" s="15">
        <v>0.3</v>
      </c>
      <c r="P379" s="13" t="s">
        <v>1279</v>
      </c>
      <c r="Q379" s="6">
        <v>0.5</v>
      </c>
      <c r="R379" s="60">
        <v>0.5</v>
      </c>
      <c r="S379" s="13" t="s">
        <v>1279</v>
      </c>
      <c r="T379" s="6">
        <v>0.75</v>
      </c>
      <c r="U379" s="90">
        <v>0.75</v>
      </c>
      <c r="V379" s="13" t="s">
        <v>1710</v>
      </c>
      <c r="W379" s="14"/>
      <c r="X379" s="15"/>
      <c r="Y379" s="13"/>
      <c r="AA379" s="56" t="str">
        <f t="shared" si="7"/>
        <v>ALTO</v>
      </c>
    </row>
    <row r="380" spans="3:27" ht="38.25" x14ac:dyDescent="0.25">
      <c r="C380" s="35" t="s">
        <v>950</v>
      </c>
      <c r="D380" s="22" t="s">
        <v>950</v>
      </c>
      <c r="E380" s="22" t="s">
        <v>1280</v>
      </c>
      <c r="F380" s="22" t="s">
        <v>1281</v>
      </c>
      <c r="G380" s="23" t="s">
        <v>1282</v>
      </c>
      <c r="H380" s="35" t="s">
        <v>1280</v>
      </c>
      <c r="I380" s="22" t="s">
        <v>1281</v>
      </c>
      <c r="J380" s="22" t="s">
        <v>1282</v>
      </c>
      <c r="K380" s="58">
        <v>42767</v>
      </c>
      <c r="L380" s="58">
        <v>43092</v>
      </c>
      <c r="M380" s="78" t="s">
        <v>684</v>
      </c>
      <c r="N380" s="6">
        <v>0.25</v>
      </c>
      <c r="O380" s="22">
        <v>0.1</v>
      </c>
      <c r="P380" s="21" t="s">
        <v>1283</v>
      </c>
      <c r="Q380" s="6">
        <v>0.5</v>
      </c>
      <c r="R380" s="63">
        <v>0.5</v>
      </c>
      <c r="S380" s="21" t="s">
        <v>1521</v>
      </c>
      <c r="T380" s="6">
        <v>0.75</v>
      </c>
      <c r="U380" s="93">
        <v>0.5</v>
      </c>
      <c r="V380" s="21" t="s">
        <v>1521</v>
      </c>
      <c r="W380" s="6"/>
      <c r="X380" s="22"/>
      <c r="Y380" s="21"/>
      <c r="AA380" s="56" t="str">
        <f t="shared" si="7"/>
        <v>MEDIO</v>
      </c>
    </row>
    <row r="381" spans="3:27" ht="51" x14ac:dyDescent="0.25">
      <c r="C381" s="36" t="s">
        <v>950</v>
      </c>
      <c r="D381" s="15" t="s">
        <v>950</v>
      </c>
      <c r="E381" s="15" t="s">
        <v>1284</v>
      </c>
      <c r="F381" s="15">
        <v>0.8</v>
      </c>
      <c r="G381" s="16" t="s">
        <v>1285</v>
      </c>
      <c r="H381" s="36" t="s">
        <v>1284</v>
      </c>
      <c r="I381" s="15">
        <v>0.8</v>
      </c>
      <c r="J381" s="15" t="s">
        <v>1285</v>
      </c>
      <c r="K381" s="58">
        <v>42750</v>
      </c>
      <c r="L381" s="58">
        <v>43092</v>
      </c>
      <c r="M381" s="79" t="s">
        <v>1286</v>
      </c>
      <c r="N381" s="14">
        <v>0.25</v>
      </c>
      <c r="O381" s="39">
        <v>0.20253164556962025</v>
      </c>
      <c r="P381" s="13" t="s">
        <v>1287</v>
      </c>
      <c r="Q381" s="6">
        <v>0.5</v>
      </c>
      <c r="R381" s="60">
        <f>50/130</f>
        <v>0.38461538461538464</v>
      </c>
      <c r="S381" s="13" t="s">
        <v>1662</v>
      </c>
      <c r="T381" s="6">
        <v>0.75</v>
      </c>
      <c r="U381" s="90">
        <v>0.50505050505050508</v>
      </c>
      <c r="V381" s="13" t="s">
        <v>1720</v>
      </c>
      <c r="W381" s="14"/>
      <c r="X381" s="39"/>
      <c r="Y381" s="13"/>
      <c r="AA381" s="56" t="str">
        <f t="shared" si="7"/>
        <v>MEDIO</v>
      </c>
    </row>
    <row r="382" spans="3:27" ht="51" x14ac:dyDescent="0.25">
      <c r="C382" s="35" t="s">
        <v>950</v>
      </c>
      <c r="D382" s="22" t="s">
        <v>950</v>
      </c>
      <c r="E382" s="22" t="s">
        <v>1288</v>
      </c>
      <c r="F382" s="22">
        <v>0.8</v>
      </c>
      <c r="G382" s="23" t="s">
        <v>1285</v>
      </c>
      <c r="H382" s="35" t="s">
        <v>1288</v>
      </c>
      <c r="I382" s="22">
        <v>0.8</v>
      </c>
      <c r="J382" s="22" t="s">
        <v>1285</v>
      </c>
      <c r="K382" s="58">
        <v>42750</v>
      </c>
      <c r="L382" s="58">
        <v>43092</v>
      </c>
      <c r="M382" s="78" t="s">
        <v>1286</v>
      </c>
      <c r="N382" s="6">
        <v>0.25</v>
      </c>
      <c r="O382" s="40">
        <v>0.25490196078431371</v>
      </c>
      <c r="P382" s="21" t="s">
        <v>1289</v>
      </c>
      <c r="Q382" s="6">
        <v>0.5</v>
      </c>
      <c r="R382" s="85">
        <f>77/169</f>
        <v>0.45562130177514792</v>
      </c>
      <c r="S382" s="21" t="s">
        <v>1663</v>
      </c>
      <c r="T382" s="6">
        <v>0.75</v>
      </c>
      <c r="U382" s="93">
        <v>0.4826254826254826</v>
      </c>
      <c r="V382" s="21" t="s">
        <v>1721</v>
      </c>
      <c r="W382" s="6"/>
      <c r="X382" s="40"/>
      <c r="Y382" s="21"/>
      <c r="AA382" s="56" t="str">
        <f t="shared" si="7"/>
        <v>MEDIO</v>
      </c>
    </row>
    <row r="383" spans="3:27" ht="51" x14ac:dyDescent="0.25">
      <c r="C383" s="36" t="s">
        <v>950</v>
      </c>
      <c r="D383" s="15" t="s">
        <v>950</v>
      </c>
      <c r="E383" s="15" t="s">
        <v>1290</v>
      </c>
      <c r="F383" s="15">
        <v>0.8</v>
      </c>
      <c r="G383" s="16" t="s">
        <v>1291</v>
      </c>
      <c r="H383" s="36" t="s">
        <v>1290</v>
      </c>
      <c r="I383" s="15">
        <v>0.8</v>
      </c>
      <c r="J383" s="15" t="s">
        <v>1291</v>
      </c>
      <c r="K383" s="58">
        <v>42750</v>
      </c>
      <c r="L383" s="58">
        <v>43092</v>
      </c>
      <c r="M383" s="79" t="s">
        <v>1286</v>
      </c>
      <c r="N383" s="14">
        <v>0.25</v>
      </c>
      <c r="O383" s="39">
        <v>0.27160493827160492</v>
      </c>
      <c r="P383" s="13" t="s">
        <v>1292</v>
      </c>
      <c r="Q383" s="6">
        <v>0.5</v>
      </c>
      <c r="R383" s="60">
        <f>44/108</f>
        <v>0.40740740740740738</v>
      </c>
      <c r="S383" s="21" t="s">
        <v>1664</v>
      </c>
      <c r="T383" s="6">
        <v>0.75</v>
      </c>
      <c r="U383" s="90">
        <v>0.75</v>
      </c>
      <c r="V383" s="21" t="s">
        <v>1722</v>
      </c>
      <c r="W383" s="14"/>
      <c r="X383" s="39"/>
      <c r="Y383" s="13"/>
      <c r="AA383" s="56" t="str">
        <f t="shared" si="7"/>
        <v>ALTO</v>
      </c>
    </row>
    <row r="384" spans="3:27" ht="38.25" x14ac:dyDescent="0.25">
      <c r="C384" s="35" t="s">
        <v>950</v>
      </c>
      <c r="D384" s="22" t="s">
        <v>950</v>
      </c>
      <c r="E384" s="22" t="s">
        <v>1293</v>
      </c>
      <c r="F384" s="22">
        <v>4</v>
      </c>
      <c r="G384" s="23" t="s">
        <v>1294</v>
      </c>
      <c r="H384" s="35" t="s">
        <v>1293</v>
      </c>
      <c r="I384" s="22">
        <v>4</v>
      </c>
      <c r="J384" s="22" t="s">
        <v>1294</v>
      </c>
      <c r="K384" s="58">
        <v>42750</v>
      </c>
      <c r="L384" s="58">
        <v>43092</v>
      </c>
      <c r="M384" s="78" t="s">
        <v>1286</v>
      </c>
      <c r="N384" s="6">
        <v>0.25</v>
      </c>
      <c r="O384" s="40">
        <v>0</v>
      </c>
      <c r="P384" s="21" t="s">
        <v>1295</v>
      </c>
      <c r="Q384" s="6">
        <v>0.5</v>
      </c>
      <c r="R384" s="63">
        <v>0</v>
      </c>
      <c r="S384" s="21" t="s">
        <v>1295</v>
      </c>
      <c r="T384" s="6">
        <v>0.75</v>
      </c>
      <c r="U384" s="93">
        <v>0</v>
      </c>
      <c r="V384" s="21" t="s">
        <v>1295</v>
      </c>
      <c r="W384" s="6"/>
      <c r="X384" s="40"/>
      <c r="Y384" s="21"/>
      <c r="AA384" s="56" t="str">
        <f t="shared" si="7"/>
        <v>BAJO</v>
      </c>
    </row>
    <row r="385" spans="3:27" ht="63.75" x14ac:dyDescent="0.25">
      <c r="C385" s="36" t="s">
        <v>950</v>
      </c>
      <c r="D385" s="15" t="s">
        <v>950</v>
      </c>
      <c r="E385" s="15" t="s">
        <v>1296</v>
      </c>
      <c r="F385" s="15">
        <v>0.8</v>
      </c>
      <c r="G385" s="16" t="s">
        <v>1297</v>
      </c>
      <c r="H385" s="36" t="s">
        <v>1296</v>
      </c>
      <c r="I385" s="15">
        <v>0.8</v>
      </c>
      <c r="J385" s="15" t="s">
        <v>1297</v>
      </c>
      <c r="K385" s="58">
        <v>42750</v>
      </c>
      <c r="L385" s="58">
        <v>43092</v>
      </c>
      <c r="M385" s="79" t="s">
        <v>1286</v>
      </c>
      <c r="N385" s="14">
        <v>0.25</v>
      </c>
      <c r="O385" s="39">
        <v>0.43333333333333335</v>
      </c>
      <c r="P385" s="13" t="s">
        <v>1298</v>
      </c>
      <c r="Q385" s="6">
        <v>0.5</v>
      </c>
      <c r="R385" s="60">
        <f>13/26</f>
        <v>0.5</v>
      </c>
      <c r="S385" s="13" t="s">
        <v>1665</v>
      </c>
      <c r="T385" s="6">
        <v>0.75</v>
      </c>
      <c r="U385" s="90">
        <v>1</v>
      </c>
      <c r="V385" s="13" t="s">
        <v>1723</v>
      </c>
      <c r="W385" s="14"/>
      <c r="X385" s="39"/>
      <c r="Y385" s="13"/>
      <c r="AA385" s="56" t="str">
        <f t="shared" si="7"/>
        <v>EJECUTADO</v>
      </c>
    </row>
    <row r="386" spans="3:27" ht="38.25" x14ac:dyDescent="0.25">
      <c r="C386" s="35" t="s">
        <v>950</v>
      </c>
      <c r="D386" s="22" t="s">
        <v>950</v>
      </c>
      <c r="E386" s="22" t="s">
        <v>1299</v>
      </c>
      <c r="F386" s="22">
        <v>3</v>
      </c>
      <c r="G386" s="23" t="s">
        <v>1300</v>
      </c>
      <c r="H386" s="35" t="s">
        <v>1299</v>
      </c>
      <c r="I386" s="22">
        <v>3</v>
      </c>
      <c r="J386" s="22" t="s">
        <v>1300</v>
      </c>
      <c r="K386" s="58">
        <v>42750</v>
      </c>
      <c r="L386" s="58">
        <v>43092</v>
      </c>
      <c r="M386" s="78" t="s">
        <v>1286</v>
      </c>
      <c r="N386" s="6">
        <v>0.25</v>
      </c>
      <c r="O386" s="40">
        <v>0</v>
      </c>
      <c r="P386" s="21" t="s">
        <v>1301</v>
      </c>
      <c r="Q386" s="6">
        <v>0.5</v>
      </c>
      <c r="R386" s="63">
        <f>1/3</f>
        <v>0.33333333333333331</v>
      </c>
      <c r="S386" s="21" t="s">
        <v>1666</v>
      </c>
      <c r="T386" s="6">
        <v>0.75</v>
      </c>
      <c r="U386" s="93">
        <v>0.66666666666666696</v>
      </c>
      <c r="V386" s="21" t="s">
        <v>1724</v>
      </c>
      <c r="W386" s="6"/>
      <c r="X386" s="40"/>
      <c r="Y386" s="21"/>
      <c r="AA386" s="56" t="str">
        <f t="shared" si="7"/>
        <v>ALTO</v>
      </c>
    </row>
    <row r="387" spans="3:27" ht="38.25" x14ac:dyDescent="0.25">
      <c r="C387" s="36" t="s">
        <v>950</v>
      </c>
      <c r="D387" s="15" t="s">
        <v>950</v>
      </c>
      <c r="E387" s="15" t="s">
        <v>1302</v>
      </c>
      <c r="F387" s="15">
        <v>12</v>
      </c>
      <c r="G387" s="16" t="s">
        <v>1303</v>
      </c>
      <c r="H387" s="36" t="s">
        <v>1302</v>
      </c>
      <c r="I387" s="15">
        <v>12</v>
      </c>
      <c r="J387" s="15" t="s">
        <v>1303</v>
      </c>
      <c r="K387" s="58">
        <v>42750</v>
      </c>
      <c r="L387" s="58">
        <v>43092</v>
      </c>
      <c r="M387" s="79" t="s">
        <v>1286</v>
      </c>
      <c r="N387" s="14">
        <v>0.25</v>
      </c>
      <c r="O387" s="39">
        <v>0</v>
      </c>
      <c r="P387" s="13" t="s">
        <v>1301</v>
      </c>
      <c r="Q387" s="6">
        <v>0.5</v>
      </c>
      <c r="R387" s="60">
        <v>0.5</v>
      </c>
      <c r="S387" s="13"/>
      <c r="T387" s="6">
        <v>0.75</v>
      </c>
      <c r="U387" s="90">
        <v>0.75</v>
      </c>
      <c r="V387" s="13"/>
      <c r="W387" s="14"/>
      <c r="X387" s="39"/>
      <c r="Y387" s="13"/>
      <c r="AA387" s="56" t="str">
        <f t="shared" si="7"/>
        <v>ALTO</v>
      </c>
    </row>
    <row r="388" spans="3:27" ht="63.75" x14ac:dyDescent="0.25">
      <c r="C388" s="35" t="s">
        <v>950</v>
      </c>
      <c r="D388" s="22" t="s">
        <v>950</v>
      </c>
      <c r="E388" s="22" t="s">
        <v>1304</v>
      </c>
      <c r="F388" s="22">
        <v>0.8</v>
      </c>
      <c r="G388" s="23" t="s">
        <v>1305</v>
      </c>
      <c r="H388" s="35" t="s">
        <v>1304</v>
      </c>
      <c r="I388" s="22">
        <v>0.8</v>
      </c>
      <c r="J388" s="22" t="s">
        <v>1305</v>
      </c>
      <c r="K388" s="58">
        <v>42750</v>
      </c>
      <c r="L388" s="58">
        <v>43092</v>
      </c>
      <c r="M388" s="78" t="s">
        <v>1286</v>
      </c>
      <c r="N388" s="6">
        <v>0.25</v>
      </c>
      <c r="O388" s="40">
        <v>0.52380952380952384</v>
      </c>
      <c r="P388" s="21" t="s">
        <v>1306</v>
      </c>
      <c r="Q388" s="6">
        <v>0.5</v>
      </c>
      <c r="R388" s="63">
        <f>22/32</f>
        <v>0.6875</v>
      </c>
      <c r="S388" s="21" t="s">
        <v>1668</v>
      </c>
      <c r="T388" s="6">
        <v>0.75</v>
      </c>
      <c r="U388" s="93">
        <v>0.68656716417910446</v>
      </c>
      <c r="V388" s="21" t="s">
        <v>1725</v>
      </c>
      <c r="W388" s="6"/>
      <c r="X388" s="40"/>
      <c r="Y388" s="21"/>
      <c r="AA388" s="56" t="str">
        <f t="shared" si="7"/>
        <v>ALTO</v>
      </c>
    </row>
    <row r="389" spans="3:27" ht="51" x14ac:dyDescent="0.25">
      <c r="C389" s="36" t="s">
        <v>950</v>
      </c>
      <c r="D389" s="15" t="s">
        <v>950</v>
      </c>
      <c r="E389" s="15" t="s">
        <v>1307</v>
      </c>
      <c r="F389" s="15">
        <v>0.9</v>
      </c>
      <c r="G389" s="16" t="s">
        <v>1285</v>
      </c>
      <c r="H389" s="36" t="s">
        <v>1307</v>
      </c>
      <c r="I389" s="15">
        <v>0.9</v>
      </c>
      <c r="J389" s="15" t="s">
        <v>1285</v>
      </c>
      <c r="K389" s="58">
        <v>42750</v>
      </c>
      <c r="L389" s="58">
        <v>43092</v>
      </c>
      <c r="M389" s="79" t="s">
        <v>1286</v>
      </c>
      <c r="N389" s="14">
        <v>0.25</v>
      </c>
      <c r="O389" s="39">
        <v>0.59302325581395354</v>
      </c>
      <c r="P389" s="13" t="s">
        <v>1308</v>
      </c>
      <c r="Q389" s="6">
        <v>0.5</v>
      </c>
      <c r="R389" s="60">
        <f>105/140</f>
        <v>0.75</v>
      </c>
      <c r="S389" s="21" t="s">
        <v>1667</v>
      </c>
      <c r="T389" s="6">
        <v>0.75</v>
      </c>
      <c r="U389" s="90">
        <v>0.75203252032520329</v>
      </c>
      <c r="V389" s="13" t="s">
        <v>1726</v>
      </c>
      <c r="W389" s="14"/>
      <c r="X389" s="39"/>
      <c r="Y389" s="13"/>
      <c r="AA389" s="56" t="str">
        <f t="shared" si="7"/>
        <v>ALTO</v>
      </c>
    </row>
    <row r="390" spans="3:27" ht="51" x14ac:dyDescent="0.25">
      <c r="C390" s="35" t="s">
        <v>950</v>
      </c>
      <c r="D390" s="22" t="s">
        <v>950</v>
      </c>
      <c r="E390" s="22" t="s">
        <v>1309</v>
      </c>
      <c r="F390" s="22">
        <v>0.9</v>
      </c>
      <c r="G390" s="23" t="s">
        <v>1310</v>
      </c>
      <c r="H390" s="35" t="s">
        <v>1309</v>
      </c>
      <c r="I390" s="22">
        <v>0.9</v>
      </c>
      <c r="J390" s="22" t="s">
        <v>1310</v>
      </c>
      <c r="K390" s="58">
        <v>42750</v>
      </c>
      <c r="L390" s="58">
        <v>43092</v>
      </c>
      <c r="M390" s="78" t="s">
        <v>1286</v>
      </c>
      <c r="N390" s="6">
        <v>0.25</v>
      </c>
      <c r="O390" s="40">
        <v>0.8</v>
      </c>
      <c r="P390" s="21" t="s">
        <v>1311</v>
      </c>
      <c r="Q390" s="6">
        <v>0.5</v>
      </c>
      <c r="R390" s="63">
        <f>13/15</f>
        <v>0.8666666666666667</v>
      </c>
      <c r="S390" s="21" t="s">
        <v>1669</v>
      </c>
      <c r="T390" s="6">
        <v>0.75</v>
      </c>
      <c r="U390" s="93">
        <f>11/12</f>
        <v>0.91666666666666663</v>
      </c>
      <c r="V390" s="86" t="s">
        <v>1727</v>
      </c>
      <c r="W390" s="6"/>
      <c r="X390" s="40"/>
      <c r="Y390" s="21"/>
      <c r="AA390" s="56" t="str">
        <f t="shared" ref="AA390:AA428" si="8">+IF(U390&lt;0.33,"BAJO",IF(U390&lt;0.66,"MEDIO",IF(U390&lt;0.99,"ALTO","EJECUTADO")))</f>
        <v>ALTO</v>
      </c>
    </row>
    <row r="391" spans="3:27" ht="38.25" x14ac:dyDescent="0.25">
      <c r="C391" s="36" t="s">
        <v>950</v>
      </c>
      <c r="D391" s="15" t="s">
        <v>950</v>
      </c>
      <c r="E391" s="15" t="s">
        <v>1312</v>
      </c>
      <c r="F391" s="15">
        <v>12</v>
      </c>
      <c r="G391" s="16" t="s">
        <v>1313</v>
      </c>
      <c r="H391" s="36" t="s">
        <v>1312</v>
      </c>
      <c r="I391" s="15">
        <v>12</v>
      </c>
      <c r="J391" s="15" t="s">
        <v>1313</v>
      </c>
      <c r="K391" s="58">
        <v>42750</v>
      </c>
      <c r="L391" s="58">
        <v>43092</v>
      </c>
      <c r="M391" s="79" t="s">
        <v>1286</v>
      </c>
      <c r="N391" s="14">
        <v>0.25</v>
      </c>
      <c r="O391" s="39">
        <v>0.33333333333333331</v>
      </c>
      <c r="P391" s="13" t="s">
        <v>1314</v>
      </c>
      <c r="Q391" s="6">
        <v>0.5</v>
      </c>
      <c r="R391" s="60">
        <v>0.5</v>
      </c>
      <c r="S391" s="13"/>
      <c r="T391" s="6">
        <v>0.75</v>
      </c>
      <c r="U391" s="90">
        <v>0.75</v>
      </c>
      <c r="V391" s="13"/>
      <c r="W391" s="14"/>
      <c r="X391" s="39"/>
      <c r="Y391" s="13"/>
      <c r="AA391" s="56" t="str">
        <f t="shared" si="8"/>
        <v>ALTO</v>
      </c>
    </row>
    <row r="392" spans="3:27" ht="63.75" x14ac:dyDescent="0.25">
      <c r="C392" s="35" t="s">
        <v>950</v>
      </c>
      <c r="D392" s="22" t="s">
        <v>950</v>
      </c>
      <c r="E392" s="22" t="s">
        <v>1315</v>
      </c>
      <c r="F392" s="22">
        <v>0.9</v>
      </c>
      <c r="G392" s="23" t="s">
        <v>1316</v>
      </c>
      <c r="H392" s="35" t="s">
        <v>1315</v>
      </c>
      <c r="I392" s="22">
        <v>0.9</v>
      </c>
      <c r="J392" s="22" t="s">
        <v>1316</v>
      </c>
      <c r="K392" s="58">
        <v>42750</v>
      </c>
      <c r="L392" s="58">
        <v>43092</v>
      </c>
      <c r="M392" s="78" t="s">
        <v>1286</v>
      </c>
      <c r="N392" s="6">
        <v>0.25</v>
      </c>
      <c r="O392" s="40">
        <v>0.97008547008547008</v>
      </c>
      <c r="P392" s="21" t="s">
        <v>1317</v>
      </c>
      <c r="Q392" s="6">
        <v>0.5</v>
      </c>
      <c r="R392" s="63">
        <f>634/641</f>
        <v>0.98907956318252732</v>
      </c>
      <c r="S392" s="21" t="s">
        <v>1317</v>
      </c>
      <c r="T392" s="6">
        <v>0.75</v>
      </c>
      <c r="U392" s="93">
        <f>829/853</f>
        <v>0.97186400937866357</v>
      </c>
      <c r="V392" s="21" t="s">
        <v>1728</v>
      </c>
      <c r="W392" s="6"/>
      <c r="X392" s="40"/>
      <c r="Y392" s="21"/>
      <c r="AA392" s="56" t="str">
        <f t="shared" si="8"/>
        <v>ALTO</v>
      </c>
    </row>
    <row r="393" spans="3:27" ht="51" x14ac:dyDescent="0.25">
      <c r="C393" s="36" t="s">
        <v>950</v>
      </c>
      <c r="D393" s="15" t="s">
        <v>950</v>
      </c>
      <c r="E393" s="15" t="s">
        <v>1318</v>
      </c>
      <c r="F393" s="15" t="s">
        <v>1319</v>
      </c>
      <c r="G393" s="16" t="s">
        <v>1320</v>
      </c>
      <c r="H393" s="36" t="s">
        <v>1318</v>
      </c>
      <c r="I393" s="15" t="s">
        <v>1319</v>
      </c>
      <c r="J393" s="15" t="s">
        <v>1320</v>
      </c>
      <c r="K393" s="58">
        <v>42750</v>
      </c>
      <c r="L393" s="58">
        <v>43092</v>
      </c>
      <c r="M393" s="79" t="s">
        <v>1286</v>
      </c>
      <c r="N393" s="14">
        <v>0.25</v>
      </c>
      <c r="O393" s="39">
        <v>0</v>
      </c>
      <c r="P393" s="13" t="s">
        <v>1321</v>
      </c>
      <c r="Q393" s="6">
        <v>0.5</v>
      </c>
      <c r="R393" s="60">
        <v>0</v>
      </c>
      <c r="S393" s="13" t="s">
        <v>1670</v>
      </c>
      <c r="T393" s="6">
        <v>0.75</v>
      </c>
      <c r="U393" s="85">
        <f>10/10</f>
        <v>1</v>
      </c>
      <c r="V393" s="86" t="s">
        <v>1729</v>
      </c>
      <c r="X393" s="39"/>
      <c r="Y393" s="13"/>
      <c r="AA393" s="56" t="str">
        <f t="shared" si="8"/>
        <v>EJECUTADO</v>
      </c>
    </row>
    <row r="394" spans="3:27" ht="38.25" x14ac:dyDescent="0.25">
      <c r="C394" s="35" t="s">
        <v>950</v>
      </c>
      <c r="D394" s="22" t="s">
        <v>950</v>
      </c>
      <c r="E394" s="22" t="s">
        <v>1322</v>
      </c>
      <c r="F394" s="22">
        <v>12</v>
      </c>
      <c r="G394" s="23" t="s">
        <v>1323</v>
      </c>
      <c r="H394" s="35" t="s">
        <v>1322</v>
      </c>
      <c r="I394" s="22">
        <v>12</v>
      </c>
      <c r="J394" s="22" t="s">
        <v>1323</v>
      </c>
      <c r="K394" s="58">
        <v>42750</v>
      </c>
      <c r="L394" s="58">
        <v>43092</v>
      </c>
      <c r="M394" s="78" t="s">
        <v>1286</v>
      </c>
      <c r="N394" s="6">
        <v>0.25</v>
      </c>
      <c r="O394" s="40">
        <v>0.3</v>
      </c>
      <c r="P394" s="21" t="s">
        <v>1324</v>
      </c>
      <c r="Q394" s="6">
        <v>0.5</v>
      </c>
      <c r="R394" s="63">
        <v>0.5</v>
      </c>
      <c r="S394" s="21" t="s">
        <v>1671</v>
      </c>
      <c r="T394" s="6">
        <v>0.75</v>
      </c>
      <c r="U394" s="93">
        <v>0.75</v>
      </c>
      <c r="V394" s="21"/>
      <c r="W394" s="6"/>
      <c r="X394" s="40"/>
      <c r="Y394" s="21"/>
      <c r="AA394" s="56" t="str">
        <f t="shared" si="8"/>
        <v>ALTO</v>
      </c>
    </row>
    <row r="395" spans="3:27" ht="38.25" x14ac:dyDescent="0.25">
      <c r="C395" s="36" t="s">
        <v>950</v>
      </c>
      <c r="D395" s="15" t="s">
        <v>950</v>
      </c>
      <c r="E395" s="15" t="s">
        <v>1325</v>
      </c>
      <c r="F395" s="15">
        <v>2</v>
      </c>
      <c r="G395" s="16" t="s">
        <v>1326</v>
      </c>
      <c r="H395" s="36" t="s">
        <v>1325</v>
      </c>
      <c r="I395" s="15">
        <v>2</v>
      </c>
      <c r="J395" s="15" t="s">
        <v>1326</v>
      </c>
      <c r="K395" s="58">
        <v>42750</v>
      </c>
      <c r="L395" s="58">
        <v>43092</v>
      </c>
      <c r="M395" s="79" t="s">
        <v>1286</v>
      </c>
      <c r="N395" s="14">
        <v>0.25</v>
      </c>
      <c r="O395" s="39">
        <v>1</v>
      </c>
      <c r="P395" s="13" t="s">
        <v>1327</v>
      </c>
      <c r="Q395" s="6">
        <v>0.5</v>
      </c>
      <c r="R395" s="60">
        <v>0.5</v>
      </c>
      <c r="S395" s="13" t="s">
        <v>1672</v>
      </c>
      <c r="T395" s="6">
        <v>0.75</v>
      </c>
      <c r="U395" s="90">
        <v>1</v>
      </c>
      <c r="V395" s="13"/>
      <c r="W395" s="14"/>
      <c r="X395" s="39"/>
      <c r="Y395" s="13"/>
      <c r="AA395" s="56" t="str">
        <f t="shared" si="8"/>
        <v>EJECUTADO</v>
      </c>
    </row>
    <row r="396" spans="3:27" ht="51" x14ac:dyDescent="0.25">
      <c r="C396" s="35" t="s">
        <v>950</v>
      </c>
      <c r="D396" s="22" t="s">
        <v>950</v>
      </c>
      <c r="E396" s="22" t="s">
        <v>1328</v>
      </c>
      <c r="F396" s="22">
        <v>1</v>
      </c>
      <c r="G396" s="23" t="s">
        <v>1329</v>
      </c>
      <c r="H396" s="35" t="s">
        <v>1328</v>
      </c>
      <c r="I396" s="22">
        <v>1</v>
      </c>
      <c r="J396" s="22" t="s">
        <v>1329</v>
      </c>
      <c r="K396" s="58">
        <v>42750</v>
      </c>
      <c r="L396" s="58">
        <v>43092</v>
      </c>
      <c r="M396" s="78" t="s">
        <v>1286</v>
      </c>
      <c r="N396" s="6">
        <v>0.25</v>
      </c>
      <c r="O396" s="40">
        <v>0.3</v>
      </c>
      <c r="P396" s="21" t="s">
        <v>1330</v>
      </c>
      <c r="Q396" s="6">
        <v>0.5</v>
      </c>
      <c r="R396" s="63">
        <v>0.5</v>
      </c>
      <c r="S396" s="21" t="s">
        <v>1673</v>
      </c>
      <c r="T396" s="6">
        <v>0.75</v>
      </c>
      <c r="U396" s="93">
        <v>0.75</v>
      </c>
      <c r="V396" s="21" t="s">
        <v>1730</v>
      </c>
      <c r="W396" s="6"/>
      <c r="X396" s="40"/>
      <c r="Y396" s="21"/>
      <c r="AA396" s="56" t="str">
        <f t="shared" si="8"/>
        <v>ALTO</v>
      </c>
    </row>
    <row r="397" spans="3:27" ht="38.25" x14ac:dyDescent="0.25">
      <c r="C397" s="36" t="s">
        <v>950</v>
      </c>
      <c r="D397" s="15" t="s">
        <v>950</v>
      </c>
      <c r="E397" s="15" t="s">
        <v>1331</v>
      </c>
      <c r="F397" s="15">
        <v>1</v>
      </c>
      <c r="G397" s="16" t="s">
        <v>1332</v>
      </c>
      <c r="H397" s="36" t="s">
        <v>1331</v>
      </c>
      <c r="I397" s="15">
        <v>1</v>
      </c>
      <c r="J397" s="15" t="s">
        <v>1332</v>
      </c>
      <c r="K397" s="58">
        <v>42750</v>
      </c>
      <c r="L397" s="58">
        <v>43092</v>
      </c>
      <c r="M397" s="79" t="s">
        <v>1286</v>
      </c>
      <c r="N397" s="14">
        <v>0.25</v>
      </c>
      <c r="O397" s="39">
        <v>0.74</v>
      </c>
      <c r="P397" s="13" t="s">
        <v>1333</v>
      </c>
      <c r="Q397" s="6">
        <v>0.5</v>
      </c>
      <c r="R397" s="60">
        <f>22/28</f>
        <v>0.7857142857142857</v>
      </c>
      <c r="S397" s="56" t="s">
        <v>1674</v>
      </c>
      <c r="T397" s="6">
        <v>0.75</v>
      </c>
      <c r="U397" s="90">
        <f>24/28</f>
        <v>0.8571428571428571</v>
      </c>
      <c r="V397" s="86"/>
      <c r="W397" s="14"/>
      <c r="X397" s="39"/>
      <c r="Y397" s="13"/>
      <c r="AA397" s="56" t="str">
        <f t="shared" si="8"/>
        <v>ALTO</v>
      </c>
    </row>
    <row r="398" spans="3:27" ht="51" x14ac:dyDescent="0.25">
      <c r="C398" s="35" t="s">
        <v>950</v>
      </c>
      <c r="D398" s="22" t="s">
        <v>950</v>
      </c>
      <c r="E398" s="22" t="s">
        <v>1334</v>
      </c>
      <c r="F398" s="22">
        <v>1</v>
      </c>
      <c r="G398" s="23" t="s">
        <v>1335</v>
      </c>
      <c r="H398" s="35" t="s">
        <v>1334</v>
      </c>
      <c r="I398" s="22">
        <v>1</v>
      </c>
      <c r="J398" s="22" t="s">
        <v>1335</v>
      </c>
      <c r="K398" s="58">
        <v>42750</v>
      </c>
      <c r="L398" s="58">
        <v>43092</v>
      </c>
      <c r="M398" s="78" t="s">
        <v>1286</v>
      </c>
      <c r="N398" s="6">
        <v>0.25</v>
      </c>
      <c r="O398" s="40">
        <v>0.30769230769230771</v>
      </c>
      <c r="P398" s="13" t="s">
        <v>1338</v>
      </c>
      <c r="Q398" s="6">
        <v>0.5</v>
      </c>
      <c r="R398" s="63">
        <f>4/13</f>
        <v>0.30769230769230771</v>
      </c>
      <c r="S398" s="21" t="s">
        <v>1675</v>
      </c>
      <c r="T398" s="6">
        <v>0.75</v>
      </c>
      <c r="U398" s="93">
        <f>7/10</f>
        <v>0.7</v>
      </c>
      <c r="V398" s="21" t="s">
        <v>1731</v>
      </c>
      <c r="W398" s="6"/>
      <c r="X398" s="40"/>
      <c r="Y398" s="21"/>
      <c r="AA398" s="56" t="str">
        <f t="shared" si="8"/>
        <v>ALTO</v>
      </c>
    </row>
    <row r="399" spans="3:27" ht="51" x14ac:dyDescent="0.25">
      <c r="C399" s="36" t="s">
        <v>950</v>
      </c>
      <c r="D399" s="15" t="s">
        <v>950</v>
      </c>
      <c r="E399" s="15" t="s">
        <v>1336</v>
      </c>
      <c r="F399" s="15">
        <v>0.8</v>
      </c>
      <c r="G399" s="16" t="s">
        <v>1337</v>
      </c>
      <c r="H399" s="36" t="s">
        <v>1336</v>
      </c>
      <c r="I399" s="15">
        <v>0.8</v>
      </c>
      <c r="J399" s="15" t="s">
        <v>1337</v>
      </c>
      <c r="K399" s="58">
        <v>42750</v>
      </c>
      <c r="L399" s="58">
        <v>43092</v>
      </c>
      <c r="M399" s="79" t="s">
        <v>1286</v>
      </c>
      <c r="N399" s="14">
        <v>0.25</v>
      </c>
      <c r="O399" s="39">
        <v>0</v>
      </c>
      <c r="P399" s="23"/>
      <c r="Q399" s="6">
        <v>0.5</v>
      </c>
      <c r="R399" s="60">
        <v>0.5</v>
      </c>
      <c r="S399" s="21" t="s">
        <v>1676</v>
      </c>
      <c r="T399" s="6">
        <v>0.75</v>
      </c>
      <c r="U399" s="90">
        <v>0.75</v>
      </c>
      <c r="V399" s="21" t="s">
        <v>1676</v>
      </c>
      <c r="W399" s="14"/>
      <c r="X399" s="39"/>
      <c r="Y399" s="13"/>
      <c r="AA399" s="56" t="str">
        <f t="shared" si="8"/>
        <v>ALTO</v>
      </c>
    </row>
    <row r="400" spans="3:27" ht="38.25" x14ac:dyDescent="0.25">
      <c r="C400" s="35" t="s">
        <v>950</v>
      </c>
      <c r="D400" s="22" t="s">
        <v>950</v>
      </c>
      <c r="E400" s="22" t="s">
        <v>1339</v>
      </c>
      <c r="F400" s="22">
        <v>30</v>
      </c>
      <c r="G400" s="23" t="s">
        <v>1340</v>
      </c>
      <c r="H400" s="35" t="s">
        <v>1339</v>
      </c>
      <c r="I400" s="22">
        <v>30</v>
      </c>
      <c r="J400" s="22" t="s">
        <v>1340</v>
      </c>
      <c r="K400" s="58">
        <v>42750</v>
      </c>
      <c r="L400" s="58">
        <v>43092</v>
      </c>
      <c r="M400" s="78" t="s">
        <v>1286</v>
      </c>
      <c r="N400" s="6">
        <v>0.25</v>
      </c>
      <c r="O400" s="40">
        <v>1</v>
      </c>
      <c r="P400" s="21" t="s">
        <v>1341</v>
      </c>
      <c r="Q400" s="6">
        <v>0.5</v>
      </c>
      <c r="R400" s="63">
        <v>1</v>
      </c>
      <c r="S400" s="21" t="s">
        <v>1344</v>
      </c>
      <c r="T400" s="6">
        <v>0.75</v>
      </c>
      <c r="U400" s="93">
        <v>0.75</v>
      </c>
      <c r="V400" s="21"/>
      <c r="W400" s="6"/>
      <c r="X400" s="40"/>
      <c r="Y400" s="21"/>
      <c r="AA400" s="56" t="str">
        <f t="shared" si="8"/>
        <v>ALTO</v>
      </c>
    </row>
    <row r="401" spans="3:27" ht="38.25" x14ac:dyDescent="0.25">
      <c r="C401" s="36" t="s">
        <v>950</v>
      </c>
      <c r="D401" s="15" t="s">
        <v>950</v>
      </c>
      <c r="E401" s="15" t="s">
        <v>1342</v>
      </c>
      <c r="F401" s="15">
        <v>1</v>
      </c>
      <c r="G401" s="16" t="s">
        <v>1343</v>
      </c>
      <c r="H401" s="36" t="s">
        <v>1342</v>
      </c>
      <c r="I401" s="15">
        <v>1</v>
      </c>
      <c r="J401" s="15" t="s">
        <v>1343</v>
      </c>
      <c r="K401" s="58">
        <v>42750</v>
      </c>
      <c r="L401" s="58">
        <v>43099</v>
      </c>
      <c r="M401" s="79" t="s">
        <v>1636</v>
      </c>
      <c r="N401" s="14">
        <v>0.25</v>
      </c>
      <c r="O401" s="15">
        <v>0.8</v>
      </c>
      <c r="P401" s="13" t="s">
        <v>1344</v>
      </c>
      <c r="Q401" s="14">
        <v>0.5</v>
      </c>
      <c r="R401" s="60">
        <v>1</v>
      </c>
      <c r="S401" s="13" t="s">
        <v>1551</v>
      </c>
      <c r="T401" s="6">
        <v>0.75</v>
      </c>
      <c r="U401" s="90">
        <v>1</v>
      </c>
      <c r="V401" s="13" t="s">
        <v>1551</v>
      </c>
      <c r="W401" s="14"/>
      <c r="X401" s="15"/>
      <c r="Y401" s="13"/>
      <c r="AA401" s="56" t="str">
        <f t="shared" si="8"/>
        <v>EJECUTADO</v>
      </c>
    </row>
    <row r="402" spans="3:27" ht="38.25" x14ac:dyDescent="0.25">
      <c r="C402" s="35" t="s">
        <v>950</v>
      </c>
      <c r="D402" s="22" t="s">
        <v>950</v>
      </c>
      <c r="E402" s="22" t="s">
        <v>1345</v>
      </c>
      <c r="F402" s="22">
        <v>1</v>
      </c>
      <c r="G402" s="23" t="s">
        <v>1346</v>
      </c>
      <c r="H402" s="35" t="s">
        <v>1345</v>
      </c>
      <c r="I402" s="22">
        <v>1</v>
      </c>
      <c r="J402" s="22" t="s">
        <v>1346</v>
      </c>
      <c r="K402" s="58">
        <v>42750</v>
      </c>
      <c r="L402" s="58">
        <v>43099</v>
      </c>
      <c r="M402" s="78" t="s">
        <v>1636</v>
      </c>
      <c r="N402" s="6">
        <v>0.25</v>
      </c>
      <c r="O402" s="22">
        <v>0</v>
      </c>
      <c r="P402" s="21" t="s">
        <v>1347</v>
      </c>
      <c r="Q402" s="6">
        <v>0.5</v>
      </c>
      <c r="R402" s="63">
        <v>0.5</v>
      </c>
      <c r="S402" s="21" t="s">
        <v>1555</v>
      </c>
      <c r="T402" s="6">
        <v>0.75</v>
      </c>
      <c r="U402" s="93">
        <v>1</v>
      </c>
      <c r="V402" s="97" t="s">
        <v>1777</v>
      </c>
      <c r="W402" s="6"/>
      <c r="X402" s="22"/>
      <c r="Y402" s="21"/>
      <c r="AA402" s="56" t="str">
        <f t="shared" si="8"/>
        <v>EJECUTADO</v>
      </c>
    </row>
    <row r="403" spans="3:27" ht="38.25" x14ac:dyDescent="0.25">
      <c r="C403" s="36" t="s">
        <v>950</v>
      </c>
      <c r="D403" s="15" t="s">
        <v>950</v>
      </c>
      <c r="E403" s="15" t="s">
        <v>1348</v>
      </c>
      <c r="F403" s="15">
        <v>3</v>
      </c>
      <c r="G403" s="16" t="s">
        <v>1349</v>
      </c>
      <c r="H403" s="36" t="s">
        <v>1348</v>
      </c>
      <c r="I403" s="15">
        <v>3</v>
      </c>
      <c r="J403" s="15" t="s">
        <v>1349</v>
      </c>
      <c r="K403" s="58">
        <v>42750</v>
      </c>
      <c r="L403" s="58">
        <v>43099</v>
      </c>
      <c r="M403" s="79" t="s">
        <v>1636</v>
      </c>
      <c r="N403" s="14">
        <v>0.25</v>
      </c>
      <c r="O403" s="15">
        <v>1</v>
      </c>
      <c r="P403" s="13" t="s">
        <v>1350</v>
      </c>
      <c r="Q403" s="14">
        <v>0.5</v>
      </c>
      <c r="R403" s="60">
        <v>1</v>
      </c>
      <c r="S403" s="13" t="s">
        <v>1350</v>
      </c>
      <c r="T403" s="6">
        <v>0.75</v>
      </c>
      <c r="U403" s="90">
        <v>1</v>
      </c>
      <c r="V403" s="13" t="s">
        <v>1350</v>
      </c>
      <c r="W403" s="14"/>
      <c r="X403" s="15"/>
      <c r="Y403" s="13"/>
      <c r="AA403" s="56" t="str">
        <f t="shared" si="8"/>
        <v>EJECUTADO</v>
      </c>
    </row>
    <row r="404" spans="3:27" ht="38.25" x14ac:dyDescent="0.25">
      <c r="C404" s="35" t="s">
        <v>950</v>
      </c>
      <c r="D404" s="22" t="s">
        <v>950</v>
      </c>
      <c r="E404" s="22" t="s">
        <v>1351</v>
      </c>
      <c r="F404" s="22">
        <v>1</v>
      </c>
      <c r="G404" s="23" t="s">
        <v>1352</v>
      </c>
      <c r="H404" s="35" t="s">
        <v>1351</v>
      </c>
      <c r="I404" s="22">
        <v>1</v>
      </c>
      <c r="J404" s="22" t="s">
        <v>1352</v>
      </c>
      <c r="K404" s="58">
        <v>42750</v>
      </c>
      <c r="L404" s="58">
        <v>43099</v>
      </c>
      <c r="M404" s="78" t="s">
        <v>1636</v>
      </c>
      <c r="N404" s="6">
        <v>0.25</v>
      </c>
      <c r="O404" s="22">
        <v>1</v>
      </c>
      <c r="P404" s="21" t="s">
        <v>1353</v>
      </c>
      <c r="Q404" s="6">
        <v>0.5</v>
      </c>
      <c r="R404" s="63">
        <v>1</v>
      </c>
      <c r="S404" s="21" t="s">
        <v>1353</v>
      </c>
      <c r="T404" s="6">
        <v>0.75</v>
      </c>
      <c r="U404" s="93">
        <v>1</v>
      </c>
      <c r="V404" s="97" t="s">
        <v>1784</v>
      </c>
      <c r="W404" s="6"/>
      <c r="X404" s="22"/>
      <c r="Y404" s="21"/>
      <c r="AA404" s="56" t="str">
        <f t="shared" si="8"/>
        <v>EJECUTADO</v>
      </c>
    </row>
    <row r="405" spans="3:27" ht="38.25" x14ac:dyDescent="0.25">
      <c r="C405" s="36" t="s">
        <v>950</v>
      </c>
      <c r="D405" s="15" t="s">
        <v>950</v>
      </c>
      <c r="E405" s="15" t="s">
        <v>1354</v>
      </c>
      <c r="F405" s="15">
        <v>0.8</v>
      </c>
      <c r="G405" s="16" t="s">
        <v>1355</v>
      </c>
      <c r="H405" s="36" t="s">
        <v>1354</v>
      </c>
      <c r="I405" s="15">
        <v>0.8</v>
      </c>
      <c r="J405" s="15" t="s">
        <v>1355</v>
      </c>
      <c r="K405" s="58">
        <v>42750</v>
      </c>
      <c r="L405" s="58">
        <v>43099</v>
      </c>
      <c r="M405" s="79" t="s">
        <v>1636</v>
      </c>
      <c r="N405" s="14">
        <v>0.25</v>
      </c>
      <c r="O405" s="15">
        <v>0.28000000000000003</v>
      </c>
      <c r="P405" s="13" t="s">
        <v>1356</v>
      </c>
      <c r="Q405" s="14">
        <v>0.5</v>
      </c>
      <c r="R405" s="60">
        <v>0.6</v>
      </c>
      <c r="S405" s="13" t="s">
        <v>1552</v>
      </c>
      <c r="T405" s="6">
        <v>0.75</v>
      </c>
      <c r="U405" s="90">
        <v>0.8</v>
      </c>
      <c r="V405" s="13" t="s">
        <v>1778</v>
      </c>
      <c r="W405" s="14"/>
      <c r="X405" s="15"/>
      <c r="Y405" s="13"/>
      <c r="AA405" s="56" t="str">
        <f t="shared" si="8"/>
        <v>ALTO</v>
      </c>
    </row>
    <row r="406" spans="3:27" ht="38.25" x14ac:dyDescent="0.25">
      <c r="C406" s="35" t="s">
        <v>950</v>
      </c>
      <c r="D406" s="22" t="s">
        <v>950</v>
      </c>
      <c r="E406" s="22" t="s">
        <v>1357</v>
      </c>
      <c r="F406" s="22">
        <v>0.8</v>
      </c>
      <c r="G406" s="23" t="s">
        <v>1358</v>
      </c>
      <c r="H406" s="35" t="s">
        <v>1357</v>
      </c>
      <c r="I406" s="22">
        <v>0.8</v>
      </c>
      <c r="J406" s="22" t="s">
        <v>1358</v>
      </c>
      <c r="K406" s="58">
        <v>42750</v>
      </c>
      <c r="L406" s="58">
        <v>43099</v>
      </c>
      <c r="M406" s="78" t="s">
        <v>1636</v>
      </c>
      <c r="N406" s="6">
        <v>0.25</v>
      </c>
      <c r="O406" s="22">
        <v>0.88461538461538458</v>
      </c>
      <c r="P406" s="21" t="s">
        <v>1359</v>
      </c>
      <c r="Q406" s="6">
        <v>0.5</v>
      </c>
      <c r="R406" s="63">
        <v>0.88461538461538458</v>
      </c>
      <c r="S406" s="21" t="s">
        <v>1359</v>
      </c>
      <c r="T406" s="6">
        <v>0.75</v>
      </c>
      <c r="U406" s="93">
        <v>0.83</v>
      </c>
      <c r="V406" s="97" t="s">
        <v>1779</v>
      </c>
      <c r="W406" s="6"/>
      <c r="X406" s="22"/>
      <c r="Y406" s="21"/>
      <c r="AA406" s="56" t="str">
        <f t="shared" si="8"/>
        <v>ALTO</v>
      </c>
    </row>
    <row r="407" spans="3:27" ht="38.25" x14ac:dyDescent="0.25">
      <c r="C407" s="36" t="s">
        <v>950</v>
      </c>
      <c r="D407" s="15" t="s">
        <v>950</v>
      </c>
      <c r="E407" s="15" t="s">
        <v>1360</v>
      </c>
      <c r="F407" s="15">
        <v>0.98</v>
      </c>
      <c r="G407" s="16" t="s">
        <v>1361</v>
      </c>
      <c r="H407" s="36" t="s">
        <v>1360</v>
      </c>
      <c r="I407" s="15">
        <v>0.98</v>
      </c>
      <c r="J407" s="15" t="s">
        <v>1361</v>
      </c>
      <c r="K407" s="58">
        <v>42750</v>
      </c>
      <c r="L407" s="58">
        <v>43099</v>
      </c>
      <c r="M407" s="79" t="s">
        <v>1636</v>
      </c>
      <c r="N407" s="14">
        <v>0.25</v>
      </c>
      <c r="O407" s="15">
        <v>0.25</v>
      </c>
      <c r="P407" s="13" t="s">
        <v>1362</v>
      </c>
      <c r="Q407" s="14">
        <v>0.5</v>
      </c>
      <c r="R407" s="60">
        <v>0.5</v>
      </c>
      <c r="S407" s="13" t="s">
        <v>1362</v>
      </c>
      <c r="T407" s="6">
        <v>0.75</v>
      </c>
      <c r="U407" s="90">
        <v>1</v>
      </c>
      <c r="V407" s="13" t="s">
        <v>1780</v>
      </c>
      <c r="W407" s="14"/>
      <c r="X407" s="15"/>
      <c r="Y407" s="13"/>
      <c r="AA407" s="56" t="str">
        <f t="shared" si="8"/>
        <v>EJECUTADO</v>
      </c>
    </row>
    <row r="408" spans="3:27" ht="38.25" x14ac:dyDescent="0.25">
      <c r="C408" s="35" t="s">
        <v>950</v>
      </c>
      <c r="D408" s="22" t="s">
        <v>950</v>
      </c>
      <c r="E408" s="22" t="s">
        <v>1363</v>
      </c>
      <c r="F408" s="22">
        <v>1</v>
      </c>
      <c r="G408" s="23" t="s">
        <v>1364</v>
      </c>
      <c r="H408" s="35" t="s">
        <v>1363</v>
      </c>
      <c r="I408" s="22">
        <v>1</v>
      </c>
      <c r="J408" s="22" t="s">
        <v>1364</v>
      </c>
      <c r="K408" s="58">
        <v>42750</v>
      </c>
      <c r="L408" s="58">
        <v>43099</v>
      </c>
      <c r="M408" s="78" t="s">
        <v>1636</v>
      </c>
      <c r="N408" s="6">
        <v>0.25</v>
      </c>
      <c r="O408" s="22">
        <v>0</v>
      </c>
      <c r="P408" s="23" t="s">
        <v>1365</v>
      </c>
      <c r="Q408" s="6">
        <v>0.5</v>
      </c>
      <c r="R408" s="63">
        <v>0</v>
      </c>
      <c r="S408" s="23" t="s">
        <v>1556</v>
      </c>
      <c r="T408" s="6">
        <v>0.75</v>
      </c>
      <c r="U408" s="93">
        <v>0.25</v>
      </c>
      <c r="V408" s="95" t="s">
        <v>1781</v>
      </c>
      <c r="W408" s="6"/>
      <c r="X408" s="22"/>
      <c r="Y408" s="23"/>
      <c r="AA408" s="56" t="str">
        <f t="shared" si="8"/>
        <v>BAJO</v>
      </c>
    </row>
    <row r="409" spans="3:27" ht="38.25" x14ac:dyDescent="0.25">
      <c r="C409" s="36" t="s">
        <v>950</v>
      </c>
      <c r="D409" s="15" t="s">
        <v>950</v>
      </c>
      <c r="E409" s="15" t="s">
        <v>1366</v>
      </c>
      <c r="F409" s="15">
        <v>0.2</v>
      </c>
      <c r="G409" s="16" t="s">
        <v>1367</v>
      </c>
      <c r="H409" s="36" t="s">
        <v>1366</v>
      </c>
      <c r="I409" s="15">
        <v>0.2</v>
      </c>
      <c r="J409" s="15" t="s">
        <v>1367</v>
      </c>
      <c r="K409" s="58">
        <v>42750</v>
      </c>
      <c r="L409" s="58">
        <v>43099</v>
      </c>
      <c r="M409" s="79" t="s">
        <v>1636</v>
      </c>
      <c r="N409" s="14">
        <v>0.25</v>
      </c>
      <c r="O409" s="15">
        <v>0.25</v>
      </c>
      <c r="P409" s="13" t="s">
        <v>1368</v>
      </c>
      <c r="Q409" s="14">
        <v>0.5</v>
      </c>
      <c r="R409" s="60">
        <v>0.75</v>
      </c>
      <c r="S409" s="13" t="s">
        <v>1553</v>
      </c>
      <c r="T409" s="6">
        <v>0.75</v>
      </c>
      <c r="U409" s="90">
        <v>0.8</v>
      </c>
      <c r="V409" s="13" t="s">
        <v>1782</v>
      </c>
      <c r="W409" s="14"/>
      <c r="X409" s="15"/>
      <c r="Y409" s="13"/>
      <c r="AA409" s="56" t="str">
        <f t="shared" si="8"/>
        <v>ALTO</v>
      </c>
    </row>
    <row r="410" spans="3:27" ht="51" x14ac:dyDescent="0.25">
      <c r="C410" s="35" t="s">
        <v>950</v>
      </c>
      <c r="D410" s="22" t="s">
        <v>950</v>
      </c>
      <c r="E410" s="22" t="s">
        <v>1369</v>
      </c>
      <c r="F410" s="22">
        <v>3</v>
      </c>
      <c r="G410" s="23" t="s">
        <v>1370</v>
      </c>
      <c r="H410" s="35" t="s">
        <v>1369</v>
      </c>
      <c r="I410" s="22">
        <v>3</v>
      </c>
      <c r="J410" s="22" t="s">
        <v>1370</v>
      </c>
      <c r="K410" s="58">
        <v>42916</v>
      </c>
      <c r="L410" s="58">
        <v>43099</v>
      </c>
      <c r="M410" s="78" t="s">
        <v>1636</v>
      </c>
      <c r="N410" s="6">
        <v>0.25</v>
      </c>
      <c r="O410" s="22">
        <v>0.1</v>
      </c>
      <c r="P410" s="21" t="s">
        <v>1371</v>
      </c>
      <c r="Q410" s="6">
        <v>0.5</v>
      </c>
      <c r="R410" s="63">
        <v>0.75</v>
      </c>
      <c r="S410" s="21" t="s">
        <v>1554</v>
      </c>
      <c r="T410" s="6">
        <v>0.75</v>
      </c>
      <c r="U410" s="93">
        <v>1</v>
      </c>
      <c r="V410" s="97" t="s">
        <v>1783</v>
      </c>
      <c r="W410" s="6"/>
      <c r="X410" s="22"/>
      <c r="Y410" s="21"/>
      <c r="AA410" s="56" t="str">
        <f t="shared" si="8"/>
        <v>EJECUTADO</v>
      </c>
    </row>
    <row r="411" spans="3:27" ht="38.25" x14ac:dyDescent="0.25">
      <c r="C411" s="36" t="s">
        <v>950</v>
      </c>
      <c r="D411" s="15" t="s">
        <v>950</v>
      </c>
      <c r="E411" s="15" t="s">
        <v>1372</v>
      </c>
      <c r="F411" s="15">
        <v>1</v>
      </c>
      <c r="G411" s="16" t="s">
        <v>690</v>
      </c>
      <c r="H411" s="36" t="s">
        <v>1372</v>
      </c>
      <c r="I411" s="15">
        <v>1</v>
      </c>
      <c r="J411" s="15" t="s">
        <v>690</v>
      </c>
      <c r="K411" s="58">
        <v>42916</v>
      </c>
      <c r="L411" s="58">
        <v>43099</v>
      </c>
      <c r="M411" s="79" t="s">
        <v>233</v>
      </c>
      <c r="N411" s="14">
        <v>0.25</v>
      </c>
      <c r="O411" s="15">
        <v>1</v>
      </c>
      <c r="P411" s="16" t="s">
        <v>1373</v>
      </c>
      <c r="Q411" s="14">
        <v>0.5</v>
      </c>
      <c r="R411" s="60">
        <v>1</v>
      </c>
      <c r="S411" s="16" t="s">
        <v>1373</v>
      </c>
      <c r="T411" s="6">
        <v>0.75</v>
      </c>
      <c r="U411" s="90">
        <v>1</v>
      </c>
      <c r="V411" s="94" t="s">
        <v>1373</v>
      </c>
      <c r="W411" s="14"/>
      <c r="X411" s="15"/>
      <c r="Y411" s="16"/>
      <c r="AA411" s="56" t="str">
        <f t="shared" si="8"/>
        <v>EJECUTADO</v>
      </c>
    </row>
    <row r="412" spans="3:27" ht="38.25" x14ac:dyDescent="0.25">
      <c r="C412" s="35" t="s">
        <v>950</v>
      </c>
      <c r="D412" s="22" t="s">
        <v>950</v>
      </c>
      <c r="E412" s="22" t="s">
        <v>1374</v>
      </c>
      <c r="F412" s="22">
        <v>1</v>
      </c>
      <c r="G412" s="23" t="s">
        <v>1375</v>
      </c>
      <c r="H412" s="35" t="s">
        <v>1374</v>
      </c>
      <c r="I412" s="22">
        <v>1</v>
      </c>
      <c r="J412" s="22" t="s">
        <v>1375</v>
      </c>
      <c r="K412" s="58">
        <v>42916</v>
      </c>
      <c r="L412" s="58">
        <v>43099</v>
      </c>
      <c r="M412" s="78" t="s">
        <v>233</v>
      </c>
      <c r="N412" s="6">
        <v>0.25</v>
      </c>
      <c r="O412" s="22">
        <v>1</v>
      </c>
      <c r="P412" s="23" t="s">
        <v>1376</v>
      </c>
      <c r="Q412" s="6">
        <v>0.5</v>
      </c>
      <c r="R412" s="63">
        <v>1</v>
      </c>
      <c r="S412" s="23" t="s">
        <v>1376</v>
      </c>
      <c r="T412" s="6">
        <v>0.75</v>
      </c>
      <c r="U412" s="93">
        <v>1</v>
      </c>
      <c r="V412" s="95" t="s">
        <v>1376</v>
      </c>
      <c r="W412" s="6"/>
      <c r="X412" s="22"/>
      <c r="Y412" s="23"/>
      <c r="AA412" s="56" t="str">
        <f t="shared" si="8"/>
        <v>EJECUTADO</v>
      </c>
    </row>
    <row r="413" spans="3:27" ht="38.25" x14ac:dyDescent="0.25">
      <c r="C413" s="36" t="s">
        <v>950</v>
      </c>
      <c r="D413" s="15" t="s">
        <v>950</v>
      </c>
      <c r="E413" s="15" t="s">
        <v>1377</v>
      </c>
      <c r="F413" s="15">
        <v>1</v>
      </c>
      <c r="G413" s="16" t="s">
        <v>1378</v>
      </c>
      <c r="H413" s="36" t="s">
        <v>1377</v>
      </c>
      <c r="I413" s="15">
        <v>1</v>
      </c>
      <c r="J413" s="15" t="s">
        <v>1378</v>
      </c>
      <c r="K413" s="58">
        <v>42916</v>
      </c>
      <c r="L413" s="58">
        <v>43099</v>
      </c>
      <c r="M413" s="79" t="s">
        <v>233</v>
      </c>
      <c r="N413" s="14">
        <v>0.25</v>
      </c>
      <c r="O413" s="15">
        <v>1</v>
      </c>
      <c r="P413" s="16" t="s">
        <v>1379</v>
      </c>
      <c r="Q413" s="14">
        <v>0.5</v>
      </c>
      <c r="R413" s="60">
        <v>1</v>
      </c>
      <c r="S413" s="16" t="s">
        <v>1379</v>
      </c>
      <c r="T413" s="6">
        <v>0.75</v>
      </c>
      <c r="U413" s="90">
        <v>1</v>
      </c>
      <c r="V413" s="94" t="s">
        <v>1379</v>
      </c>
      <c r="W413" s="14"/>
      <c r="X413" s="15"/>
      <c r="Y413" s="16"/>
      <c r="AA413" s="56" t="str">
        <f t="shared" si="8"/>
        <v>EJECUTADO</v>
      </c>
    </row>
    <row r="414" spans="3:27" ht="38.25" x14ac:dyDescent="0.25">
      <c r="C414" s="35" t="s">
        <v>950</v>
      </c>
      <c r="D414" s="22" t="s">
        <v>950</v>
      </c>
      <c r="E414" s="22" t="s">
        <v>1380</v>
      </c>
      <c r="F414" s="22">
        <v>4</v>
      </c>
      <c r="G414" s="23" t="s">
        <v>553</v>
      </c>
      <c r="H414" s="35" t="s">
        <v>1380</v>
      </c>
      <c r="I414" s="22">
        <v>4</v>
      </c>
      <c r="J414" s="22" t="s">
        <v>553</v>
      </c>
      <c r="K414" s="58">
        <v>42916</v>
      </c>
      <c r="L414" s="58">
        <v>43099</v>
      </c>
      <c r="M414" s="78" t="s">
        <v>233</v>
      </c>
      <c r="N414" s="6">
        <v>0.25</v>
      </c>
      <c r="O414" s="22">
        <v>0.25</v>
      </c>
      <c r="P414" s="23" t="s">
        <v>1381</v>
      </c>
      <c r="Q414" s="6">
        <v>0.5</v>
      </c>
      <c r="R414" s="63">
        <v>0.5</v>
      </c>
      <c r="S414" s="23" t="s">
        <v>1623</v>
      </c>
      <c r="T414" s="6">
        <v>0.75</v>
      </c>
      <c r="U414" s="93">
        <v>0.75</v>
      </c>
      <c r="V414" s="95" t="s">
        <v>1964</v>
      </c>
      <c r="W414" s="6"/>
      <c r="X414" s="22"/>
      <c r="Y414" s="23"/>
      <c r="AA414" s="56" t="str">
        <f t="shared" si="8"/>
        <v>ALTO</v>
      </c>
    </row>
    <row r="415" spans="3:27" ht="38.25" x14ac:dyDescent="0.25">
      <c r="C415" s="36" t="s">
        <v>950</v>
      </c>
      <c r="D415" s="15" t="s">
        <v>950</v>
      </c>
      <c r="E415" s="15" t="s">
        <v>1382</v>
      </c>
      <c r="F415" s="15">
        <v>2</v>
      </c>
      <c r="G415" s="16" t="s">
        <v>1383</v>
      </c>
      <c r="H415" s="36" t="s">
        <v>1382</v>
      </c>
      <c r="I415" s="15">
        <v>2</v>
      </c>
      <c r="J415" s="15" t="s">
        <v>1383</v>
      </c>
      <c r="K415" s="58">
        <v>42916</v>
      </c>
      <c r="L415" s="58">
        <v>43099</v>
      </c>
      <c r="M415" s="79" t="s">
        <v>233</v>
      </c>
      <c r="N415" s="14">
        <v>0.25</v>
      </c>
      <c r="O415" s="15">
        <v>0.5</v>
      </c>
      <c r="P415" s="16" t="s">
        <v>1384</v>
      </c>
      <c r="Q415" s="14">
        <v>0.5</v>
      </c>
      <c r="R415" s="60">
        <v>0.5</v>
      </c>
      <c r="S415" s="16" t="s">
        <v>1384</v>
      </c>
      <c r="T415" s="6">
        <v>0.75</v>
      </c>
      <c r="U415" s="90">
        <v>1</v>
      </c>
      <c r="V415" s="94" t="s">
        <v>1965</v>
      </c>
      <c r="W415" s="14"/>
      <c r="X415" s="15"/>
      <c r="Y415" s="16"/>
      <c r="AA415" s="56" t="str">
        <f t="shared" si="8"/>
        <v>EJECUTADO</v>
      </c>
    </row>
    <row r="416" spans="3:27" ht="38.25" x14ac:dyDescent="0.25">
      <c r="C416" s="35" t="s">
        <v>950</v>
      </c>
      <c r="D416" s="22" t="s">
        <v>950</v>
      </c>
      <c r="E416" s="22" t="s">
        <v>1385</v>
      </c>
      <c r="F416" s="22">
        <v>1</v>
      </c>
      <c r="G416" s="23" t="s">
        <v>1386</v>
      </c>
      <c r="H416" s="35" t="s">
        <v>1385</v>
      </c>
      <c r="I416" s="22">
        <v>1</v>
      </c>
      <c r="J416" s="22" t="s">
        <v>1386</v>
      </c>
      <c r="K416" s="58">
        <v>42916</v>
      </c>
      <c r="L416" s="58">
        <v>43099</v>
      </c>
      <c r="M416" s="78" t="s">
        <v>233</v>
      </c>
      <c r="N416" s="6">
        <v>0.25</v>
      </c>
      <c r="O416" s="22">
        <v>0</v>
      </c>
      <c r="P416" s="23" t="s">
        <v>1387</v>
      </c>
      <c r="Q416" s="6">
        <v>0.5</v>
      </c>
      <c r="R416" s="63"/>
      <c r="S416" s="23" t="s">
        <v>1387</v>
      </c>
      <c r="T416" s="6">
        <v>0.75</v>
      </c>
      <c r="U416" s="93"/>
      <c r="V416" s="95" t="s">
        <v>1387</v>
      </c>
      <c r="W416" s="6"/>
      <c r="X416" s="22"/>
      <c r="Y416" s="23"/>
      <c r="AA416" s="56" t="str">
        <f t="shared" si="8"/>
        <v>BAJO</v>
      </c>
    </row>
    <row r="417" spans="3:27" ht="38.25" x14ac:dyDescent="0.25">
      <c r="C417" s="36" t="s">
        <v>950</v>
      </c>
      <c r="D417" s="15" t="s">
        <v>950</v>
      </c>
      <c r="E417" s="15" t="s">
        <v>1388</v>
      </c>
      <c r="F417" s="15">
        <v>1</v>
      </c>
      <c r="G417" s="16" t="s">
        <v>1389</v>
      </c>
      <c r="H417" s="36" t="s">
        <v>1388</v>
      </c>
      <c r="I417" s="15">
        <v>1</v>
      </c>
      <c r="J417" s="15" t="s">
        <v>1389</v>
      </c>
      <c r="K417" s="58">
        <v>42916</v>
      </c>
      <c r="L417" s="58">
        <v>43099</v>
      </c>
      <c r="M417" s="79" t="s">
        <v>233</v>
      </c>
      <c r="N417" s="14">
        <v>0.25</v>
      </c>
      <c r="O417" s="15">
        <v>1</v>
      </c>
      <c r="P417" s="16" t="s">
        <v>1390</v>
      </c>
      <c r="Q417" s="14">
        <v>0.5</v>
      </c>
      <c r="R417" s="60">
        <v>1</v>
      </c>
      <c r="S417" s="16" t="s">
        <v>1390</v>
      </c>
      <c r="T417" s="6">
        <v>0.75</v>
      </c>
      <c r="U417" s="90">
        <v>1</v>
      </c>
      <c r="V417" s="94" t="s">
        <v>1966</v>
      </c>
      <c r="W417" s="14"/>
      <c r="X417" s="15"/>
      <c r="Y417" s="16"/>
      <c r="AA417" s="56" t="str">
        <f t="shared" si="8"/>
        <v>EJECUTADO</v>
      </c>
    </row>
    <row r="418" spans="3:27" ht="38.25" x14ac:dyDescent="0.25">
      <c r="C418" s="35" t="s">
        <v>950</v>
      </c>
      <c r="D418" s="22" t="s">
        <v>950</v>
      </c>
      <c r="E418" s="22" t="s">
        <v>1391</v>
      </c>
      <c r="F418" s="22">
        <v>1</v>
      </c>
      <c r="G418" s="23" t="s">
        <v>1392</v>
      </c>
      <c r="H418" s="35" t="s">
        <v>1391</v>
      </c>
      <c r="I418" s="22">
        <v>1</v>
      </c>
      <c r="J418" s="22" t="s">
        <v>1392</v>
      </c>
      <c r="K418" s="58">
        <v>42916</v>
      </c>
      <c r="L418" s="58">
        <v>43099</v>
      </c>
      <c r="M418" s="78" t="s">
        <v>233</v>
      </c>
      <c r="N418" s="6">
        <v>0.25</v>
      </c>
      <c r="O418" s="22">
        <v>0.25</v>
      </c>
      <c r="P418" s="23" t="s">
        <v>1393</v>
      </c>
      <c r="Q418" s="6">
        <v>0.5</v>
      </c>
      <c r="R418" s="63">
        <v>0.5</v>
      </c>
      <c r="S418" s="23" t="s">
        <v>1624</v>
      </c>
      <c r="T418" s="6">
        <v>0.75</v>
      </c>
      <c r="U418" s="93">
        <v>0.75</v>
      </c>
      <c r="V418" s="95" t="s">
        <v>1967</v>
      </c>
      <c r="W418" s="6"/>
      <c r="X418" s="22"/>
      <c r="Y418" s="23"/>
      <c r="AA418" s="56" t="str">
        <f t="shared" si="8"/>
        <v>ALTO</v>
      </c>
    </row>
    <row r="419" spans="3:27" ht="38.25" x14ac:dyDescent="0.25">
      <c r="C419" s="36" t="s">
        <v>950</v>
      </c>
      <c r="D419" s="15" t="s">
        <v>950</v>
      </c>
      <c r="E419" s="15" t="s">
        <v>1394</v>
      </c>
      <c r="F419" s="15">
        <v>1</v>
      </c>
      <c r="G419" s="16" t="s">
        <v>1395</v>
      </c>
      <c r="H419" s="36" t="s">
        <v>1394</v>
      </c>
      <c r="I419" s="15">
        <v>1</v>
      </c>
      <c r="J419" s="15" t="s">
        <v>1395</v>
      </c>
      <c r="K419" s="58">
        <v>42916</v>
      </c>
      <c r="L419" s="58">
        <v>43099</v>
      </c>
      <c r="M419" s="79" t="s">
        <v>233</v>
      </c>
      <c r="N419" s="14">
        <v>0.25</v>
      </c>
      <c r="O419" s="15">
        <v>0.25</v>
      </c>
      <c r="P419" s="16" t="s">
        <v>1396</v>
      </c>
      <c r="Q419" s="14">
        <v>0.5</v>
      </c>
      <c r="R419" s="60">
        <v>0.35714285714285698</v>
      </c>
      <c r="S419" s="16" t="s">
        <v>1629</v>
      </c>
      <c r="T419" s="6">
        <v>0.75</v>
      </c>
      <c r="U419" s="90">
        <v>0.75</v>
      </c>
      <c r="V419" s="94" t="s">
        <v>1973</v>
      </c>
      <c r="W419" s="14"/>
      <c r="X419" s="15"/>
      <c r="Y419" s="16"/>
      <c r="AA419" s="56" t="str">
        <f t="shared" si="8"/>
        <v>ALTO</v>
      </c>
    </row>
    <row r="420" spans="3:27" ht="38.25" x14ac:dyDescent="0.25">
      <c r="C420" s="35" t="s">
        <v>950</v>
      </c>
      <c r="D420" s="22" t="s">
        <v>950</v>
      </c>
      <c r="E420" s="22" t="s">
        <v>1397</v>
      </c>
      <c r="F420" s="22">
        <v>1</v>
      </c>
      <c r="G420" s="23" t="s">
        <v>1398</v>
      </c>
      <c r="H420" s="35" t="s">
        <v>1397</v>
      </c>
      <c r="I420" s="22">
        <v>1</v>
      </c>
      <c r="J420" s="22" t="s">
        <v>1398</v>
      </c>
      <c r="K420" s="58">
        <v>42916</v>
      </c>
      <c r="L420" s="58">
        <v>43099</v>
      </c>
      <c r="M420" s="78" t="s">
        <v>233</v>
      </c>
      <c r="N420" s="6">
        <v>0.25</v>
      </c>
      <c r="O420" s="22">
        <v>0.25</v>
      </c>
      <c r="P420" s="23"/>
      <c r="Q420" s="6">
        <v>0.5</v>
      </c>
      <c r="R420" s="63">
        <v>0.5</v>
      </c>
      <c r="S420" s="23" t="s">
        <v>1630</v>
      </c>
      <c r="T420" s="6">
        <v>0.75</v>
      </c>
      <c r="U420" s="93">
        <v>0.75</v>
      </c>
      <c r="V420" s="95" t="s">
        <v>1974</v>
      </c>
      <c r="W420" s="6"/>
      <c r="X420" s="22"/>
      <c r="Y420" s="23"/>
      <c r="AA420" s="56" t="str">
        <f t="shared" si="8"/>
        <v>ALTO</v>
      </c>
    </row>
    <row r="421" spans="3:27" ht="51" x14ac:dyDescent="0.25">
      <c r="C421" s="36" t="s">
        <v>950</v>
      </c>
      <c r="D421" s="15" t="s">
        <v>950</v>
      </c>
      <c r="E421" s="15" t="s">
        <v>1399</v>
      </c>
      <c r="F421" s="15">
        <v>1</v>
      </c>
      <c r="G421" s="16" t="s">
        <v>1400</v>
      </c>
      <c r="H421" s="36" t="s">
        <v>1399</v>
      </c>
      <c r="I421" s="24">
        <v>1</v>
      </c>
      <c r="J421" s="24" t="s">
        <v>1400</v>
      </c>
      <c r="K421" s="58">
        <v>42916</v>
      </c>
      <c r="L421" s="58">
        <v>43099</v>
      </c>
      <c r="M421" s="79" t="s">
        <v>233</v>
      </c>
      <c r="N421" s="14">
        <v>0.25</v>
      </c>
      <c r="O421" s="15">
        <v>0.5</v>
      </c>
      <c r="P421" s="16" t="s">
        <v>1401</v>
      </c>
      <c r="Q421" s="14">
        <v>0.5</v>
      </c>
      <c r="R421" s="60">
        <v>0.5</v>
      </c>
      <c r="S421" s="16" t="s">
        <v>1625</v>
      </c>
      <c r="T421" s="6">
        <v>0.75</v>
      </c>
      <c r="U421" s="90">
        <v>1</v>
      </c>
      <c r="V421" s="94" t="s">
        <v>1969</v>
      </c>
      <c r="W421" s="14"/>
      <c r="X421" s="15"/>
      <c r="Y421" s="16"/>
      <c r="AA421" s="56" t="str">
        <f t="shared" si="8"/>
        <v>EJECUTADO</v>
      </c>
    </row>
    <row r="422" spans="3:27" ht="38.25" x14ac:dyDescent="0.25">
      <c r="C422" s="35" t="s">
        <v>950</v>
      </c>
      <c r="D422" s="22" t="s">
        <v>950</v>
      </c>
      <c r="E422" s="22" t="s">
        <v>1402</v>
      </c>
      <c r="F422" s="22">
        <v>1</v>
      </c>
      <c r="G422" s="23" t="s">
        <v>1403</v>
      </c>
      <c r="H422" s="35" t="s">
        <v>1402</v>
      </c>
      <c r="I422" s="22">
        <v>1</v>
      </c>
      <c r="J422" s="22" t="s">
        <v>1403</v>
      </c>
      <c r="K422" s="58">
        <v>42916</v>
      </c>
      <c r="L422" s="58">
        <v>43099</v>
      </c>
      <c r="M422" s="78" t="s">
        <v>233</v>
      </c>
      <c r="N422" s="6">
        <v>0.25</v>
      </c>
      <c r="O422" s="22">
        <v>0.25</v>
      </c>
      <c r="P422" s="23"/>
      <c r="Q422" s="6">
        <v>0.5</v>
      </c>
      <c r="R422" s="63">
        <v>0.5</v>
      </c>
      <c r="S422" s="23"/>
      <c r="T422" s="6">
        <v>0.75</v>
      </c>
      <c r="U422" s="93">
        <v>0.75</v>
      </c>
      <c r="V422" s="95" t="s">
        <v>1975</v>
      </c>
      <c r="W422" s="6"/>
      <c r="X422" s="22"/>
      <c r="Y422" s="23"/>
      <c r="AA422" s="56" t="str">
        <f t="shared" si="8"/>
        <v>ALTO</v>
      </c>
    </row>
    <row r="423" spans="3:27" ht="63.75" x14ac:dyDescent="0.25">
      <c r="C423" s="36" t="s">
        <v>950</v>
      </c>
      <c r="D423" s="15" t="s">
        <v>950</v>
      </c>
      <c r="E423" s="15" t="s">
        <v>1404</v>
      </c>
      <c r="F423" s="15">
        <v>1</v>
      </c>
      <c r="G423" s="16" t="s">
        <v>1405</v>
      </c>
      <c r="H423" s="36" t="s">
        <v>1404</v>
      </c>
      <c r="I423" s="15">
        <v>1</v>
      </c>
      <c r="J423" s="15" t="s">
        <v>1405</v>
      </c>
      <c r="K423" s="58">
        <v>42916</v>
      </c>
      <c r="L423" s="58">
        <v>43099</v>
      </c>
      <c r="M423" s="79" t="s">
        <v>233</v>
      </c>
      <c r="N423" s="14">
        <v>0.25</v>
      </c>
      <c r="O423" s="15">
        <v>0.25</v>
      </c>
      <c r="P423" s="16" t="s">
        <v>1406</v>
      </c>
      <c r="Q423" s="14">
        <v>0.5</v>
      </c>
      <c r="R423" s="60">
        <v>0.4</v>
      </c>
      <c r="S423" s="16"/>
      <c r="T423" s="6">
        <v>0.75</v>
      </c>
      <c r="U423" s="90">
        <v>0.85</v>
      </c>
      <c r="V423" s="94" t="s">
        <v>1976</v>
      </c>
      <c r="W423" s="14"/>
      <c r="X423" s="15"/>
      <c r="Y423" s="16"/>
      <c r="AA423" s="56" t="str">
        <f t="shared" si="8"/>
        <v>ALTO</v>
      </c>
    </row>
    <row r="424" spans="3:27" ht="38.25" x14ac:dyDescent="0.25">
      <c r="C424" s="35" t="s">
        <v>950</v>
      </c>
      <c r="D424" s="22" t="s">
        <v>950</v>
      </c>
      <c r="E424" s="22" t="s">
        <v>1407</v>
      </c>
      <c r="F424" s="22">
        <v>1</v>
      </c>
      <c r="G424" s="23" t="s">
        <v>1408</v>
      </c>
      <c r="H424" s="35" t="s">
        <v>1407</v>
      </c>
      <c r="I424" s="22">
        <v>1</v>
      </c>
      <c r="J424" s="22" t="s">
        <v>1408</v>
      </c>
      <c r="K424" s="58">
        <v>42916</v>
      </c>
      <c r="L424" s="58">
        <v>43099</v>
      </c>
      <c r="M424" s="78" t="s">
        <v>233</v>
      </c>
      <c r="N424" s="6">
        <v>0.25</v>
      </c>
      <c r="O424" s="22">
        <v>0</v>
      </c>
      <c r="P424" s="23"/>
      <c r="Q424" s="6">
        <v>0.5</v>
      </c>
      <c r="R424" s="63">
        <v>1</v>
      </c>
      <c r="S424" s="23" t="s">
        <v>1626</v>
      </c>
      <c r="T424" s="6">
        <v>0.75</v>
      </c>
      <c r="U424" s="93">
        <v>1</v>
      </c>
      <c r="V424" s="95" t="s">
        <v>1977</v>
      </c>
      <c r="W424" s="6"/>
      <c r="X424" s="22"/>
      <c r="Y424" s="23"/>
      <c r="AA424" s="56" t="str">
        <f t="shared" si="8"/>
        <v>EJECUTADO</v>
      </c>
    </row>
    <row r="425" spans="3:27" ht="38.25" x14ac:dyDescent="0.25">
      <c r="C425" s="36" t="s">
        <v>950</v>
      </c>
      <c r="D425" s="15" t="s">
        <v>950</v>
      </c>
      <c r="E425" s="15" t="s">
        <v>1409</v>
      </c>
      <c r="F425" s="15">
        <v>1</v>
      </c>
      <c r="G425" s="16" t="s">
        <v>1410</v>
      </c>
      <c r="H425" s="36" t="s">
        <v>1409</v>
      </c>
      <c r="I425" s="15">
        <v>1</v>
      </c>
      <c r="J425" s="15" t="s">
        <v>1410</v>
      </c>
      <c r="K425" s="58">
        <v>42916</v>
      </c>
      <c r="L425" s="58">
        <v>43099</v>
      </c>
      <c r="M425" s="79" t="s">
        <v>233</v>
      </c>
      <c r="N425" s="14">
        <v>0.25</v>
      </c>
      <c r="O425" s="15">
        <v>0.25</v>
      </c>
      <c r="P425" s="16" t="s">
        <v>1411</v>
      </c>
      <c r="Q425" s="14">
        <v>0.5</v>
      </c>
      <c r="R425" s="60">
        <v>0.5</v>
      </c>
      <c r="S425" s="16" t="s">
        <v>1411</v>
      </c>
      <c r="T425" s="6">
        <v>0.75</v>
      </c>
      <c r="U425" s="90">
        <v>0.75</v>
      </c>
      <c r="V425" s="94" t="s">
        <v>1411</v>
      </c>
      <c r="W425" s="14"/>
      <c r="X425" s="15"/>
      <c r="Y425" s="16"/>
      <c r="AA425" s="56" t="str">
        <f t="shared" si="8"/>
        <v>ALTO</v>
      </c>
    </row>
    <row r="426" spans="3:27" ht="38.25" x14ac:dyDescent="0.25">
      <c r="C426" s="35" t="s">
        <v>950</v>
      </c>
      <c r="D426" s="22" t="s">
        <v>950</v>
      </c>
      <c r="E426" s="22" t="s">
        <v>1412</v>
      </c>
      <c r="F426" s="22">
        <v>1</v>
      </c>
      <c r="G426" s="23" t="s">
        <v>1413</v>
      </c>
      <c r="H426" s="35" t="s">
        <v>1412</v>
      </c>
      <c r="I426" s="22">
        <v>1</v>
      </c>
      <c r="J426" s="22" t="s">
        <v>1413</v>
      </c>
      <c r="K426" s="58">
        <v>42916</v>
      </c>
      <c r="L426" s="58">
        <v>43099</v>
      </c>
      <c r="M426" s="78" t="s">
        <v>233</v>
      </c>
      <c r="N426" s="6">
        <v>0.25</v>
      </c>
      <c r="O426" s="22">
        <v>0.25</v>
      </c>
      <c r="P426" s="23" t="s">
        <v>1414</v>
      </c>
      <c r="Q426" s="6">
        <v>0.5</v>
      </c>
      <c r="R426" s="63">
        <v>0.5</v>
      </c>
      <c r="S426" s="23" t="s">
        <v>1627</v>
      </c>
      <c r="T426" s="6">
        <v>0.75</v>
      </c>
      <c r="U426" s="93">
        <v>0.75</v>
      </c>
      <c r="V426" s="95" t="s">
        <v>1627</v>
      </c>
      <c r="W426" s="6"/>
      <c r="X426" s="22"/>
      <c r="Y426" s="23"/>
      <c r="AA426" s="56" t="str">
        <f t="shared" si="8"/>
        <v>ALTO</v>
      </c>
    </row>
    <row r="427" spans="3:27" ht="38.25" x14ac:dyDescent="0.25">
      <c r="C427" s="36" t="s">
        <v>950</v>
      </c>
      <c r="D427" s="15" t="s">
        <v>950</v>
      </c>
      <c r="E427" s="15" t="s">
        <v>1415</v>
      </c>
      <c r="F427" s="15">
        <v>1</v>
      </c>
      <c r="G427" s="16" t="s">
        <v>1416</v>
      </c>
      <c r="H427" s="36" t="s">
        <v>1415</v>
      </c>
      <c r="I427" s="15">
        <v>1</v>
      </c>
      <c r="J427" s="15" t="s">
        <v>1416</v>
      </c>
      <c r="K427" s="58">
        <v>42916</v>
      </c>
      <c r="L427" s="58">
        <v>43099</v>
      </c>
      <c r="M427" s="79" t="s">
        <v>233</v>
      </c>
      <c r="N427" s="14">
        <v>0.25</v>
      </c>
      <c r="O427" s="15">
        <v>0.25</v>
      </c>
      <c r="P427" s="16" t="s">
        <v>1417</v>
      </c>
      <c r="Q427" s="14">
        <v>0.5</v>
      </c>
      <c r="R427" s="60">
        <v>0.5</v>
      </c>
      <c r="S427" s="16" t="s">
        <v>1417</v>
      </c>
      <c r="T427" s="6">
        <v>0.75</v>
      </c>
      <c r="U427" s="90">
        <v>0.75</v>
      </c>
      <c r="V427" s="94" t="s">
        <v>1417</v>
      </c>
      <c r="W427" s="14"/>
      <c r="X427" s="15"/>
      <c r="Y427" s="16"/>
      <c r="AA427" s="56" t="str">
        <f t="shared" si="8"/>
        <v>ALTO</v>
      </c>
    </row>
    <row r="428" spans="3:27" ht="38.25" x14ac:dyDescent="0.25">
      <c r="C428" s="52" t="s">
        <v>950</v>
      </c>
      <c r="D428" s="53" t="s">
        <v>950</v>
      </c>
      <c r="E428" s="53" t="s">
        <v>1418</v>
      </c>
      <c r="F428" s="53">
        <v>1</v>
      </c>
      <c r="G428" s="54" t="s">
        <v>1419</v>
      </c>
      <c r="H428" s="52" t="s">
        <v>1418</v>
      </c>
      <c r="I428" s="53">
        <v>1</v>
      </c>
      <c r="J428" s="53" t="s">
        <v>1419</v>
      </c>
      <c r="K428" s="58">
        <v>42916</v>
      </c>
      <c r="L428" s="58">
        <v>43099</v>
      </c>
      <c r="M428" s="81" t="s">
        <v>233</v>
      </c>
      <c r="N428" s="55">
        <v>0.25</v>
      </c>
      <c r="O428" s="53">
        <v>0.25</v>
      </c>
      <c r="P428" s="54" t="s">
        <v>1420</v>
      </c>
      <c r="Q428" s="55">
        <v>0.5</v>
      </c>
      <c r="R428" s="65">
        <v>0.5</v>
      </c>
      <c r="S428" s="23" t="s">
        <v>1420</v>
      </c>
      <c r="T428" s="6">
        <v>0.75</v>
      </c>
      <c r="U428" s="65">
        <v>0.75</v>
      </c>
      <c r="V428" s="95" t="s">
        <v>1420</v>
      </c>
      <c r="W428" s="55"/>
      <c r="X428" s="53"/>
      <c r="Y428" s="54"/>
      <c r="AA428" s="56" t="str">
        <f t="shared" si="8"/>
        <v>ALTO</v>
      </c>
    </row>
  </sheetData>
  <mergeCells count="4">
    <mergeCell ref="N2:P2"/>
    <mergeCell ref="Q2:S2"/>
    <mergeCell ref="T2:V2"/>
    <mergeCell ref="W2:Y2"/>
  </mergeCells>
  <dataValidations count="2">
    <dataValidation type="list" allowBlank="1" showInputMessage="1" showErrorMessage="1" sqref="D15:D252">
      <formula1>$A$854:$A$856</formula1>
    </dataValidation>
    <dataValidation type="list" allowBlank="1" showInputMessage="1" showErrorMessage="1" sqref="D253:D254 C253:C428">
      <formula1>$GX$5:$GX$12</formula1>
    </dataValidation>
  </dataValidations>
  <pageMargins left="0.7" right="0.7" top="0.75" bottom="0.75" header="0.3" footer="0.3"/>
  <pageSetup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Daniel Pacheco Durango</dc:creator>
  <cp:lastModifiedBy>Catherine Esther Avendaño Cabeza</cp:lastModifiedBy>
  <dcterms:created xsi:type="dcterms:W3CDTF">2017-05-25T21:51:16Z</dcterms:created>
  <dcterms:modified xsi:type="dcterms:W3CDTF">2018-02-14T14:05:40Z</dcterms:modified>
</cp:coreProperties>
</file>