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90" windowWidth="23475" windowHeight="9390"/>
  </bookViews>
  <sheets>
    <sheet name="Seg POA" sheetId="1" r:id="rId1"/>
  </sheets>
  <definedNames>
    <definedName name="_xlnm.Print_Area" localSheetId="0">Tabla2[[#All],[EJE]:[Avance de la Actividad]]</definedName>
    <definedName name="_xlnm.Print_Titles" localSheetId="0">'Seg POA'!$1:$1</definedName>
  </definedNames>
  <calcPr calcId="145621"/>
</workbook>
</file>

<file path=xl/calcChain.xml><?xml version="1.0" encoding="utf-8"?>
<calcChain xmlns="http://schemas.openxmlformats.org/spreadsheetml/2006/main">
  <c r="H116" i="1" l="1"/>
  <c r="H21" i="1" l="1"/>
  <c r="H113" i="1" l="1"/>
  <c r="H90" i="1" l="1"/>
  <c r="H83" i="1" l="1"/>
  <c r="H78" i="1"/>
  <c r="H37" i="1" l="1"/>
  <c r="H89" i="1" l="1"/>
  <c r="M2" i="1" l="1"/>
  <c r="M3" i="1"/>
  <c r="M4" i="1"/>
  <c r="M5" i="1"/>
  <c r="M6" i="1"/>
  <c r="M7" i="1"/>
  <c r="M8" i="1"/>
  <c r="M9" i="1"/>
  <c r="M10" i="1"/>
  <c r="M11" i="1"/>
  <c r="M12" i="1"/>
  <c r="M13" i="1"/>
  <c r="M14" i="1"/>
  <c r="M16" i="1"/>
  <c r="M17" i="1"/>
  <c r="M18" i="1"/>
  <c r="M19" i="1"/>
  <c r="M20" i="1"/>
  <c r="M21" i="1"/>
  <c r="M22" i="1"/>
  <c r="M23" i="1"/>
  <c r="M24" i="1"/>
  <c r="M25" i="1"/>
  <c r="M27" i="1"/>
  <c r="M28" i="1"/>
  <c r="M30" i="1"/>
  <c r="M31" i="1"/>
  <c r="M32" i="1"/>
  <c r="M33" i="1"/>
  <c r="M34" i="1"/>
  <c r="M35" i="1"/>
  <c r="M36" i="1"/>
  <c r="M37" i="1"/>
  <c r="M38" i="1"/>
  <c r="M39" i="1"/>
  <c r="M40"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80" i="1"/>
  <c r="M81" i="1"/>
  <c r="M82" i="1"/>
  <c r="M83" i="1"/>
  <c r="M84" i="1"/>
  <c r="M86" i="1"/>
  <c r="M87" i="1"/>
  <c r="M88" i="1"/>
  <c r="M89" i="1"/>
  <c r="M90" i="1"/>
  <c r="M91" i="1"/>
  <c r="M92" i="1"/>
  <c r="M93" i="1"/>
  <c r="M94" i="1"/>
  <c r="M95" i="1"/>
  <c r="M96"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30" i="1"/>
  <c r="M131" i="1"/>
  <c r="M132" i="1"/>
  <c r="M133" i="1"/>
  <c r="M134" i="1"/>
  <c r="M135" i="1"/>
  <c r="M136" i="1"/>
  <c r="M137" i="1"/>
  <c r="M138" i="1"/>
  <c r="M139" i="1"/>
  <c r="M140" i="1"/>
  <c r="M141" i="1"/>
  <c r="M142" i="1"/>
  <c r="M144" i="1"/>
  <c r="M145" i="1"/>
  <c r="M146" i="1"/>
  <c r="M147" i="1"/>
  <c r="M148" i="1"/>
  <c r="M149" i="1"/>
  <c r="M150" i="1"/>
  <c r="M151" i="1"/>
  <c r="M152" i="1"/>
  <c r="M153" i="1"/>
  <c r="M154" i="1"/>
  <c r="M155" i="1"/>
  <c r="M156" i="1"/>
  <c r="M157" i="1"/>
  <c r="M158" i="1"/>
  <c r="M159" i="1"/>
  <c r="H120" i="1"/>
  <c r="H15" i="1" l="1"/>
  <c r="M15" i="1" s="1"/>
  <c r="H97" i="1" l="1"/>
  <c r="M97" i="1" s="1"/>
  <c r="H85" i="1" l="1"/>
  <c r="M85" i="1" s="1"/>
  <c r="H79" i="1"/>
  <c r="M79" i="1" s="1"/>
  <c r="H26" i="1"/>
  <c r="M26" i="1" s="1"/>
  <c r="H129" i="1" l="1"/>
  <c r="M129" i="1" s="1"/>
  <c r="N40" i="1"/>
  <c r="L2" i="1" l="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alcChain>
</file>

<file path=xl/sharedStrings.xml><?xml version="1.0" encoding="utf-8"?>
<sst xmlns="http://schemas.openxmlformats.org/spreadsheetml/2006/main" count="953" uniqueCount="567">
  <si>
    <t>Actividades</t>
  </si>
  <si>
    <t>Proceso Responsable</t>
  </si>
  <si>
    <t>Indicador</t>
  </si>
  <si>
    <t>Meta 2016</t>
  </si>
  <si>
    <t>Docencia</t>
  </si>
  <si>
    <t>Gestionar becas internacionales para   estudios de maestrías y doctorados dirigidos a estudiantes</t>
  </si>
  <si>
    <t>Gestionar   becas internacionales   para   estudios de maestrías y doctorados dirigidos a docentes</t>
  </si>
  <si>
    <t>Docencia
Internacionalización</t>
  </si>
  <si>
    <t>Gestionar cursos y  talleres con la participación de docentes internacionales  sobre temas de interés para la comunidad académica.</t>
  </si>
  <si>
    <t>Número de cursos y/o talleres efectuados</t>
  </si>
  <si>
    <t>Aumentar el número de niveles de inglés dentro del pensum de los programas académicos</t>
  </si>
  <si>
    <t>Programas académicos con mayor número de niveles de inglés implementados</t>
  </si>
  <si>
    <t>Apoyar la estancia en países de habla inglesa para perfeccionamiento del idioma (6 meses)</t>
  </si>
  <si>
    <t>Número de estancias realizadas</t>
  </si>
  <si>
    <t>Establecer convenios con instituciones internacionales</t>
  </si>
  <si>
    <t>Internacionalización</t>
  </si>
  <si>
    <t>Número de convenios internacionales vigentes</t>
  </si>
  <si>
    <t>Fomentar la movilidad académica de docentes nacionales y extranjeros hacia la Institución</t>
  </si>
  <si>
    <t>Número de docentes nacionales y extranjeros en la Institución</t>
  </si>
  <si>
    <t>Fomentar la movilidad académica de estudiantes nacionales y extranjeros hacia la Institución</t>
  </si>
  <si>
    <t>Número de estudiantes nacionales y extranjeros en la Institución</t>
  </si>
  <si>
    <t>Fomentar la movilidad académica de docentes de  la Institución hacia el extranjeros</t>
  </si>
  <si>
    <t>Número de docentes de la institución en el extranjero</t>
  </si>
  <si>
    <t>Fomentar la movilidad académica de estudiantes de  la Institución hacia el extranjeros</t>
  </si>
  <si>
    <t>Número de estudiantes de la institución en el extranjero</t>
  </si>
  <si>
    <t>Acreditar los programas académicos de la Institución</t>
  </si>
  <si>
    <t>Número de programas académicos acreditados</t>
  </si>
  <si>
    <t>Actualizar los contenidos programáticos del plan de estudio según las necesidades y tendencias del mercado y las políticas del gobierno nacional con la participación del sector productivo y egresados.</t>
  </si>
  <si>
    <t>Implementar el Plan de Contingencia producto de la visita de revisión de condiciones iniciales</t>
  </si>
  <si>
    <t>Todos los procesos</t>
  </si>
  <si>
    <t>Porcentaje de ejecución del Plan de Contingencia</t>
  </si>
  <si>
    <t>Realizar visitas promocionales a los colegios del Departamento de Córdoba, exponiendo la oferta académica institucional</t>
  </si>
  <si>
    <t>Número de visitas realizadas</t>
  </si>
  <si>
    <t>Promocionar los programas académicos de la Institución a nivel regional, nacional e internacional a través de coloquios, seminarios y olimpiadas, vinculando a los colegios de la región</t>
  </si>
  <si>
    <t>Número de eventos realizados</t>
  </si>
  <si>
    <t>Ofertar programas técnicos y tecnológicos pertinentes a las necesidades de la región</t>
  </si>
  <si>
    <t>Número de programas técnicos y tecnológicos ofertados</t>
  </si>
  <si>
    <t>Abrir nuevas maestrías y doctorados</t>
  </si>
  <si>
    <t>Número de nuevas maestrías y doctorados ofertados</t>
  </si>
  <si>
    <t>Gestionar convenios  con instituciones de educación superior acreditadas en alta calidad, con miras a ofertar postgrados en la institución</t>
  </si>
  <si>
    <t>Número de convenios</t>
  </si>
  <si>
    <t>Implementar el uso de las plataformas virtuales institucionales para fortalecer los procesos académicos en los Programas académicos de la institución</t>
  </si>
  <si>
    <t>Número de cursos con actividades  disponibles en plataforma</t>
  </si>
  <si>
    <t>Contar con un laboratorio de alto procesamiento para los programas académicos y centros de investigación</t>
  </si>
  <si>
    <t>Docencia
Investigación
Gestión del Desarrollo Tecnológico</t>
  </si>
  <si>
    <t>Proyecto implementado</t>
  </si>
  <si>
    <t>Incentivar la producción de contenidos digitales y el desarrollo de objetos de aprendizaje, brindando soporte en diseño, pedagogías y reconociendo el desarrollo de proyectos innovadores.</t>
  </si>
  <si>
    <t>Docencia
Gestión del Desarrollo Tecnológico</t>
  </si>
  <si>
    <t>Número de objetos de aprendizaje desarrollados</t>
  </si>
  <si>
    <t>Fomentar la generación de líneas de investigación en TIC</t>
  </si>
  <si>
    <t>Investigación</t>
  </si>
  <si>
    <t>Líneas de investigación generadas</t>
  </si>
  <si>
    <t>Número de convenios establecidos</t>
  </si>
  <si>
    <t>DOCENCIA</t>
  </si>
  <si>
    <t>Asignar  espacios dentro del horario  de cada programa académico para desarrollar talleres formativos y preventivos en salud.</t>
  </si>
  <si>
    <t>Bienestar Institucional</t>
  </si>
  <si>
    <t>Números de talleres formativos y preventivos realizados</t>
  </si>
  <si>
    <t>Dar continuidad al proceso de cualificación y capacitación docente a nivel de maestrías, doctorados, postdoctorados, pasantías y cursos cortoS</t>
  </si>
  <si>
    <t>Número de comisiones de estudios de maestrías o doctorados, aprobadas</t>
  </si>
  <si>
    <t>Gestionar pasantías para los docentes de la Institución</t>
  </si>
  <si>
    <t>Número de pasantías aprobadas</t>
  </si>
  <si>
    <t>Vincular docentes de planta con título de doctorado o maestría</t>
  </si>
  <si>
    <t>Número de docentes vinculados</t>
  </si>
  <si>
    <t>Implementar el uso de las plataformas virtuales institucionales en todas las modalidades de formación</t>
  </si>
  <si>
    <t>Número de programas académicos que implementan el uso de las plataformas virtuales</t>
  </si>
  <si>
    <t>Aumentar el número de Bases de Datos actuales con el fin de ampliar las herramientas educativas disponibles para toda la Institución y renovar la licencia de funcionamiento de las Bases de Datos Vigentes</t>
  </si>
  <si>
    <t>Docencia
Gestión de Bibliotecas</t>
  </si>
  <si>
    <t>Número de bases de datos adquiridas por la Institución</t>
  </si>
  <si>
    <t>Capacitar a los estudiantes, docentes, administrativos y demás, en el uso de las Bases de Datos, para lograr un mejor aprovechamiento de las mismas</t>
  </si>
  <si>
    <t>Número de estudiantes, docentes y administrativos capacitados</t>
  </si>
  <si>
    <t>Renovación de equipos de cómputo, audiovisuales y de comunicaciones según las necesidades identificadas</t>
  </si>
  <si>
    <t>Desarrollo Tecnológico</t>
  </si>
  <si>
    <t>Número de computadores adquiridos</t>
  </si>
  <si>
    <t>Renovar licencias de software</t>
  </si>
  <si>
    <t>Número de licencias de software vigentes</t>
  </si>
  <si>
    <t>Implementar un sistema de obtención de certificaciones académicas en línea</t>
  </si>
  <si>
    <t>Gestión de Registro y Admisiones</t>
  </si>
  <si>
    <t>Aplicativo de certificaciones académicas en línea implementado</t>
  </si>
  <si>
    <t>Revisar y actualizar los modelos pedagógicos de los programas académicos</t>
  </si>
  <si>
    <t>Número de programas académicos con modelos pedagógicos revisados y actualizados</t>
  </si>
  <si>
    <t>Realizar revisiones de currículos académicos</t>
  </si>
  <si>
    <t>Número de programas académicos con currículos revisados</t>
  </si>
  <si>
    <t>Participar de redes académicas y científicas de carácter nacional e internacional</t>
  </si>
  <si>
    <t>Docencia
Investigación
Internacionalización</t>
  </si>
  <si>
    <t>Número de redes académicas y científicas a las que están vinculados los programas académicos</t>
  </si>
  <si>
    <t>Realizar el proceso de autoevaluación en los programas académicos</t>
  </si>
  <si>
    <t>Número de procesos de autoevaluación realizados</t>
  </si>
  <si>
    <t>Divulgar PEP, el documento maestro registro calificado y los resultados de autoevaluaciones de los programas académicos</t>
  </si>
  <si>
    <t>Documentos publicados</t>
  </si>
  <si>
    <t>Abrir convocatorias internas para la ejecución de proyectos de investigación</t>
  </si>
  <si>
    <t>Número de proyectos de investigación financiados mediante convocatoria interna</t>
  </si>
  <si>
    <t>Participar en convocatorias  externas para la financiación y ejecución de proyectos de investigación</t>
  </si>
  <si>
    <t>Número de proyectos de investigación financiados mediante convocatoria externa</t>
  </si>
  <si>
    <t>Adquirir equipos de laboratorios de investigación</t>
  </si>
  <si>
    <t>Planeación Institucional</t>
  </si>
  <si>
    <t>Número de equipos de laboratorio adquiridos</t>
  </si>
  <si>
    <t>Construir y adecuar laboratorios para las actividades de investigación y academia</t>
  </si>
  <si>
    <t>Número de laboratorios construidos o adecuados</t>
  </si>
  <si>
    <t>Aprobar la creación de la Vicerrectoría de Investigación dentro de la estructura orgánica de la Universidad.</t>
  </si>
  <si>
    <t>Documento firmado donde se aprueba la creación de la Vicerrectoría de Investigación.</t>
  </si>
  <si>
    <t>Realizar investigación en temas relacionados con el Bienestar Institucional</t>
  </si>
  <si>
    <t>Porcentaje de avance en un proyecto de investigación</t>
  </si>
  <si>
    <t>Fomentar la publicación de artículos científicos en revistas indexadas</t>
  </si>
  <si>
    <t>Número de artículos científicos publicados en revistas indexadas</t>
  </si>
  <si>
    <t>Impulsar la consolidación  de revistas científicas con fines de indexación</t>
  </si>
  <si>
    <t>Número de revistas científicas  indexadas</t>
  </si>
  <si>
    <t>Publicar libros resultado de la investigaciones docentes y de los semilleros de investigación</t>
  </si>
  <si>
    <t>Número de libros publicados</t>
  </si>
  <si>
    <t>Publicar capítulos de libros resultado de la investigaciones docentes y de los semilleros de investigación</t>
  </si>
  <si>
    <t>Número de capítulos de libros publicados</t>
  </si>
  <si>
    <t>Publicar textos on line resultado de las investigaciones docentes y de los semilleros de investigación</t>
  </si>
  <si>
    <t>Gestión de Bibliotecas</t>
  </si>
  <si>
    <t>Número de textos publicados en la WEB Institucional</t>
  </si>
  <si>
    <t>Participar con ponencias en eventos científicos nacionales e internacionales</t>
  </si>
  <si>
    <t>Número de ponencias presentadas en eventos científicos</t>
  </si>
  <si>
    <t>Apoyar mediante cofinanciación la participación en las convocatorias de jóvenes investigadores.</t>
  </si>
  <si>
    <t>Aumentar la participación de los semilleros en eventos académicos nacionales e internacionales</t>
  </si>
  <si>
    <t>Vincular más estudiantes a los semilleros de investigación institucionales</t>
  </si>
  <si>
    <t>Número de estudiantes vinculados a semilleros</t>
  </si>
  <si>
    <t>Realizar eventos científicos de carácter nacional e internacional con presencia de investigadores distinguidos</t>
  </si>
  <si>
    <t>Número de eventos científicos realizados</t>
  </si>
  <si>
    <t>Impulsar la participación de docentes en redes para facilitar la movilidad de docentes e investigadores</t>
  </si>
  <si>
    <t>Internacionalización Investigación
Docencia</t>
  </si>
  <si>
    <t>Número de docentes participando en redes de movilidad</t>
  </si>
  <si>
    <t>Extensión</t>
  </si>
  <si>
    <t>Número de convenios establecidos con colegios del departamento</t>
  </si>
  <si>
    <t>Generar publicaciones en los diferentes medios de comunicación  sobre el quehacer institucional</t>
  </si>
  <si>
    <t>Número de publicaciones generadas en medios de comunicación sobre el quehacer institucional</t>
  </si>
  <si>
    <t>Política de comunicación formulada e implementada</t>
  </si>
  <si>
    <t>Implementar el circuito cerrado de televisión</t>
  </si>
  <si>
    <t>Circuito cerrado de televisión implementado</t>
  </si>
  <si>
    <t>Realizar diagnóstico sobre los requerimientos del sector productivo con respecto al perfil del egresado</t>
  </si>
  <si>
    <t>Número de diagnósticos realizadas</t>
  </si>
  <si>
    <t>Organizar la Feria Empresarial Institucional</t>
  </si>
  <si>
    <t>Feria Empresarial Institucional realizada</t>
  </si>
  <si>
    <t>Establecer convenios  con entidades vinculadas  al desarrollo de la extensión.</t>
  </si>
  <si>
    <t>Número de convenios de extensión establecidos</t>
  </si>
  <si>
    <t>Ofertar diplomados y cursos cortos</t>
  </si>
  <si>
    <t>Número de diplomados y cursos cortos ofertados</t>
  </si>
  <si>
    <t>Abrir convocatorias internas para la ejecución de proyectos de extensión que beneficien a las comunidades menos favorecidas</t>
  </si>
  <si>
    <t>Número de proyectos de extensión financiados mediante convocatoria interna</t>
  </si>
  <si>
    <t>Realizar encuentros de egresados</t>
  </si>
  <si>
    <t>Número de encuentros de egresados realizados</t>
  </si>
  <si>
    <t>Vigilar y monitorear el desempeño laboral de los egresados de la Institución, mediante la constante actualización del Observatorio Laboral</t>
  </si>
  <si>
    <t>Observatorio laboral actualizado</t>
  </si>
  <si>
    <t>Realizar Estudio de Impacto de egresados</t>
  </si>
  <si>
    <t>Informe Estudio Realizado</t>
  </si>
  <si>
    <t>Realizar charlas periódicas sobre emprendimiento para la motivación continua del estudiante en este campo</t>
  </si>
  <si>
    <t>Numero de charlas sobre emprendimiento al semestre</t>
  </si>
  <si>
    <t>Aprobar e implementar una política institucional de emprendimiento</t>
  </si>
  <si>
    <t>Política de emprendimiento aprobada</t>
  </si>
  <si>
    <t>Mejorar y aumentar la cobertura de los programas de almuerzos subsidiados, becas trabajo, mejores ICFES y préstamos estudiantiles que ejecuta el área de promoción social.</t>
  </si>
  <si>
    <t>Número de estudiantes beneficiados</t>
  </si>
  <si>
    <t>Desarrollar el programa de apoyo a la expresión artística y cultural, dirigido a la comunidad universitaria a través de la realización de actividades recreativas, formativas y de representación institucional.</t>
  </si>
  <si>
    <t>Número de participantes en la comunidad universitaria</t>
  </si>
  <si>
    <t>Desarrollar actividades preventivas para mejorar la salud física y mental de los estudiantes de los programas presenciales y a distancia</t>
  </si>
  <si>
    <t>Número de estudiantes beneficiados por los programas</t>
  </si>
  <si>
    <t>Desarrollar el Programa de Atención en Salud, mediante el establecimiento de convenios con entidades externas para la prestación de los servicios que la Institución no presta directamente.</t>
  </si>
  <si>
    <t>Sensibilizar  a  través de jornadas y expresiones artísticas a la población universitaria en valores institucionales y de convivencia  ciudadana.</t>
  </si>
  <si>
    <t>Número de actividades ejecutadas</t>
  </si>
  <si>
    <t>Realizar Actividades formativas y de integración con la comunidad estudiantil</t>
  </si>
  <si>
    <t>Número de actividades culturales ejecutadas</t>
  </si>
  <si>
    <t>Realizar Jornadas de Extensión de los Servicios de Bienestar Institucional, en las diferentes sedes y CUZ de la Institución</t>
  </si>
  <si>
    <t>Número de jornadas de extensión realizadas</t>
  </si>
  <si>
    <t>Fortalecer las actividades deportivas internas y las participaciones institucionales.</t>
  </si>
  <si>
    <t>Numero de participaciones internas y externas</t>
  </si>
  <si>
    <t>Mejorar y aumentar la cobertura del programa Casas Universitarias.</t>
  </si>
  <si>
    <t>Número de estudiantes beneficiados del programa de casas universitarias</t>
  </si>
  <si>
    <t>Ejecutar las estrategias de acompañamiento psicosocial PAPSIPEG, ProSocial y Vidas para reducir la deserción estudiantil.</t>
  </si>
  <si>
    <t>Articular  con la academia las  estrategias contra la deserción, mediante la formulación de la Política Institucional de Deserción</t>
  </si>
  <si>
    <t>Bienestar Institucional
Docencia</t>
  </si>
  <si>
    <t>Política establecida e implementada</t>
  </si>
  <si>
    <t>Crear el observatorio de la Deserción</t>
  </si>
  <si>
    <t>Acto administrativo que crea el Observatorio de la Deserción</t>
  </si>
  <si>
    <t>Disminuir los niveles deserción y sobre permanencia en el programa con relación a la media nacional</t>
  </si>
  <si>
    <t>Porcentaje de deserción</t>
  </si>
  <si>
    <t>Implementar  programa  de prevención al consumo de sustancias psicoactivas en la comunidad universitaria.</t>
  </si>
  <si>
    <t>Documento que implementa el Programa aprobado</t>
  </si>
  <si>
    <t>Realizar Jornadas de salud mental</t>
  </si>
  <si>
    <t>Número de jornadas ejecutadas</t>
  </si>
  <si>
    <t>Gestión de la Calidad</t>
  </si>
  <si>
    <t>Mantener las certificaciones de calidad obtenidas por la institución</t>
  </si>
  <si>
    <t>Certificación de calidad vigente</t>
  </si>
  <si>
    <t>Realizar evaluación a los procesos institucionales</t>
  </si>
  <si>
    <t>Seguimiento y Control</t>
  </si>
  <si>
    <t>Auditorías realizadas</t>
  </si>
  <si>
    <t>Realizar seguimiento a los procesos institucionales</t>
  </si>
  <si>
    <t>Seguimientos realizados</t>
  </si>
  <si>
    <t>Fomentar la Cultura de Autocontrol</t>
  </si>
  <si>
    <t>Actividades de sensibilización</t>
  </si>
  <si>
    <t>Establecer una política institucional de gestión de archivo acorde con la Ley 594 del 2000 y sus decretos relacionados</t>
  </si>
  <si>
    <t>Gestión Documental</t>
  </si>
  <si>
    <t>% de traslado documental de los archivos de gestión de las dependencias al archivo central de la Institución</t>
  </si>
  <si>
    <t>Asumir formalmente una política de austeridad donde se establezcan directrices que conlleven al ahorro en el gasto.</t>
  </si>
  <si>
    <t>Rectoría
Gestión Financiera</t>
  </si>
  <si>
    <t>% de ahorro</t>
  </si>
  <si>
    <t>Modificar la estructura de liquidación de la matrícula para los estudiantes nuevos</t>
  </si>
  <si>
    <t>Gestión Financiera</t>
  </si>
  <si>
    <t>Acuerdo de modificación de liquidación de matrículas aprobado</t>
  </si>
  <si>
    <t>Reglamentar el sistema general de comisiones y viáticos</t>
  </si>
  <si>
    <t>Acuerdo de reglamentación general de comisiones y viáticos aprobado</t>
  </si>
  <si>
    <t>Reformar la estrategia de los diferidos de matrículas</t>
  </si>
  <si>
    <t>Acuerdo reformado de diferidos aprobado</t>
  </si>
  <si>
    <t>Aumentar la oferta de diplomados, cursos, especializaciones y maestrías de profundización una sección de mercadeo  en la División de Postgrados</t>
  </si>
  <si>
    <t>% de aumento en los recursos</t>
  </si>
  <si>
    <t>Establecer acciones que conlleven a la viabilidad financiera de la UAES, tales como la autonomía administrativa y financiera, aportes especiales por parte de los empleados, depuración de la base de beneficiarios</t>
  </si>
  <si>
    <t>Porcentaje de implementación de Estrategias efectivas de viabilidad</t>
  </si>
  <si>
    <t>Realizar desarrollos tecnológicos que posibiliten llevar a cabo actividades financieras On-line</t>
  </si>
  <si>
    <t>Gestión Financiera
Gestión del Desarrollo Tecnológico</t>
  </si>
  <si>
    <t>Número de nuevos aplicativos financieros</t>
  </si>
  <si>
    <t>Extensión
Docencia</t>
  </si>
  <si>
    <t>Desarrollar espacios   de control social</t>
  </si>
  <si>
    <t>Audiencia pública de rendición de cuentas</t>
  </si>
  <si>
    <t>Realizar acciones orientadas al cumplimiento de los lineamientos de transparencia, plan anticorrupción y atención al ciudadano, estrategia anti trámites y gobierno en línea</t>
  </si>
  <si>
    <t>porcentaje de cumplimiento de los lineamientos de transparencia</t>
  </si>
  <si>
    <t>Ajustar al Estatuto de Contratación</t>
  </si>
  <si>
    <t>Adquisición y Contratación</t>
  </si>
  <si>
    <t>Estatuto Aprobado por el Concejo Superior</t>
  </si>
  <si>
    <t>Fortalecer del Principio de Publicidad y Transparencia de la Contratación Estatal</t>
  </si>
  <si>
    <t>Realizar la revisión y actualización de los procedimientos del Procesos Administrativos y Financieros de la Universidad de acuerdo a la normatividad vigente</t>
  </si>
  <si>
    <t>Número de Procedimientos Publicados en el  link del SIGEC</t>
  </si>
  <si>
    <t>Realizar una reorganización de la planta actual de trabajadores no docentes</t>
  </si>
  <si>
    <t>Rectoría</t>
  </si>
  <si>
    <t>Reorganización efectuada</t>
  </si>
  <si>
    <t>Ejecutar el Plan de Bienestar Laboral, para el mantenimiento y mejoramiento de las condiciones laborales, que favorezcan el desarrollo integral del servidor público en el ejercicio de sus funciones</t>
  </si>
  <si>
    <t>Bienestar Institucional
Gestión del Talento Humano</t>
  </si>
  <si>
    <t>Porcentaje de docentes y funcionarios participantes en actividades de Bienestar Laboral</t>
  </si>
  <si>
    <t>Planeación Institucional
Desarrollo Tecnológico</t>
  </si>
  <si>
    <t>Modernizar la infraestructura física y tecnológica de centros de cableados, salas de cómputo y espacios de gestión académica y administrativa.</t>
  </si>
  <si>
    <t>Área o zona modernizada con conectividad que soporte  velocidades de 1GB a 10 GB</t>
  </si>
  <si>
    <t>Ampliar la cobertura del servicio  de Intranet según las necesidades identificadas</t>
  </si>
  <si>
    <t>Numero de sedes con Intranet</t>
  </si>
  <si>
    <t>Implementar  sistema de voz IP</t>
  </si>
  <si>
    <t>Planeación Institucional
Desarrollo Tecnológico
Infraestructura</t>
  </si>
  <si>
    <t>Número de líneas voz IP implementadas.</t>
  </si>
  <si>
    <t>Gestionar la conectividad a Internet y RENATA</t>
  </si>
  <si>
    <t>Ancho de banda en RENATA e Internet</t>
  </si>
  <si>
    <t>500 MB Internet
100 MB RENATA</t>
  </si>
  <si>
    <t>Ampliar la cobertura del servicio de WI-FI en las sedes de la Universidad y los CUZ</t>
  </si>
  <si>
    <t>Numero de sedes con WIFI</t>
  </si>
  <si>
    <t>Adquirir e implementar Software de Gestión para apoyo a los procesos</t>
  </si>
  <si>
    <t>Número de software adquiridos e implementados</t>
  </si>
  <si>
    <t>Adoptar la Política de Calidad Institucional</t>
  </si>
  <si>
    <t>Comunicar y divulgar a la comunidad universitaria, la Política de Administración de Riesgos de la Universidad de Córdoba, la cual se encuentra inmersa en la Política de Calidad Institucional</t>
  </si>
  <si>
    <t>Ajustar y actualizar contenido del Mapa de Riesgos de Corrupción de la Universidad de Córdoba bajo los criterios establecidos en la "GUÍA PARA LA GESTIÓN DEL RIESGO
DE CORRUPCIÓN”</t>
  </si>
  <si>
    <t>Comunicar  y divulgar el Mapa de Riesgos de Corrupción de la Universidad de Córdoba, con todas las partes interesadas</t>
  </si>
  <si>
    <t>Monitorear y revisar periódicamente el Mapa de Riesgos de Corrupción de la Universidad de Córdoba, y si es el caso, ajustarlo haciendo públicos los cambios</t>
  </si>
  <si>
    <t>Realizar el seguimiento a las acciones propuestas en el Mapa de Riesgos de Corrupción de la Universidad de Córdoba de acuerdo a la periodicidad establecida en la "GUÍA PARA LA GESTIÓN DEL RIESGO
DE CORRUPCIÓN”</t>
  </si>
  <si>
    <t>Implementar la estrategia "Unicordoba te cuenta", mediante la edición, publicación y divulgación de un boletín informativo, microvideos, video de Informe de Gestión, publireportajes.</t>
  </si>
  <si>
    <t>Editar y publicar el periódico institucional El Faro</t>
  </si>
  <si>
    <t>Mantener informada a la comunidad en general, mediante la publicación en la página web institucional y las redes sociales, de la información de gestión y gobernabilidad desarrollada que le apunte al cumplimiento del programa de gobierno y a las pautas establecidas por Transparencia</t>
  </si>
  <si>
    <t>Definir cronograma de trabajo para la ejecución de la Audiencia Pública de Rendición de cuentas, acorde al procedimiento Rendición de Cuentas PCOM-006</t>
  </si>
  <si>
    <t>Realizar Campaña de comunicación denominada Encuentros: reuniones programadas con los diferentes sectores que convergen no solo al interior de la Institución sino de aquellos a quienes tienen injerencia como el sector productivo, empresarial, de gobierno, comunidad.</t>
  </si>
  <si>
    <t>Realizar “Encuentros” Radiales, mediante el uso de espacios en el informativo Unicor para difundir informaciónalusiva a la gestión de la administración con interlocución de la ciudadanía y la participación de los altos directivos.</t>
  </si>
  <si>
    <t>Realizar capacitaciones abiertas a la comunidad universitaria y en general sobre veedurías y control social, relacionado con la rendición de cuentas de la gestión administrativa institucional.</t>
  </si>
  <si>
    <t xml:space="preserve">Realizar seguimiento al cumplimiento de las estrategias de Rendición de Cuentas incluidas en el Plan Estratégico de Comunicaciones </t>
  </si>
  <si>
    <t>Realizar la evaluación de la Audiencia Pública de Rendición de Cuentas y elaborar informe</t>
  </si>
  <si>
    <t>Incorporar recursos en el presupuesto para el desarrollo de iniciativas que mejoren el servicio al
ciudadano</t>
  </si>
  <si>
    <t>Realizar un diagnóstico de espacios físicos para identifiar los ajustes requeridos de acuerdo con la NTC 6047.</t>
  </si>
  <si>
    <t xml:space="preserve">Programar la ejecución de los ajustes razonables a los espacios físicos de atención y servicio al ciudadano para garantizar su accesibilidad de acuerdo con la NTC 6047. </t>
  </si>
  <si>
    <t xml:space="preserve">Incluir en los proyectos de inversión, los lineamientos para garantizar la accesibilidad a los espacios físicos de atención y servicio al ciudadano de acuerdo con la NTC 6047. </t>
  </si>
  <si>
    <t>Implementar instrumentos y herramientas para garantizar la accesibilidad a la página web institucional (Plan de Implementación de la NTC 5854).</t>
  </si>
  <si>
    <t>Establecer indicadores que permitan medir el desempeño de los canales de atención y consolidar
estadísticas sobre tiempos de espera, tiempos de atención y cantidad de ciudadanos atendidos.</t>
  </si>
  <si>
    <t>Elaborar protocolos de servicio al ciudadano en todos los canales para garantizar la calidad y
cordialidad en la atención al ciudadano</t>
  </si>
  <si>
    <t>Fortalecer las competencias de los servidores públicos que atienden directamente a los ciudadanos a través de procesos de cualifiación.</t>
  </si>
  <si>
    <t>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</si>
  <si>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Identificar, documentar y optimizar los procesos internos para la gestión de las peticiones, quejas y
reclamos, y trámites.</t>
  </si>
  <si>
    <t>Establecer un reglamento interno para la gestión de las peticiones, quejas y reclamos</t>
  </si>
  <si>
    <t>Elaborar periódicamente informes de PQR para identifiar oportunidades de mejora en la prestación
de los servicios</t>
  </si>
  <si>
    <t>Construir e implementar una política de protección de datos personales.</t>
  </si>
  <si>
    <t>Actualizar el portafolio de servicios de la Universidad en la página web institucional</t>
  </si>
  <si>
    <t>Realizar periódicamente mediciones de satisfacción de los ciudadanos respecto a la calidad y
accesibilidad de la oferta institucional y el servicio recibido, e informar los resultados al nivel directivo
con el fin de identifiar oportunidades y acciones de mejora</t>
  </si>
  <si>
    <t>Seguimiento al cumplimiento de las acciones relacionadas con el componente de atención al ciudadano.</t>
  </si>
  <si>
    <t>Establecer en la página web el enlace sobre "Transparencia y acceso a la información pública" de acuerdo con los requisitos establecidos en el Decreto 103 del 20 de enero de 2015</t>
  </si>
  <si>
    <t xml:space="preserve">Responder las solicitudes de acceso a la información en los términos establecidos en la Ley y garantizar una adecuada gestión de las solicitudes de información siguiendo los lineamientos del Programa Nacional de Servicio al Ciudadano </t>
  </si>
  <si>
    <t>Elaborar:
• El Registro o inventario de activos de Información.
• El Esquema de publicación de información, y
• El Índice de Información Clasifiada y Reservada.</t>
  </si>
  <si>
    <t>Realizar un diagnóstico institucional para implementar los lineamientos de accesibilidad a espacios físicos y electrónicos para población en situación de discapacidad</t>
  </si>
  <si>
    <t>Generar el informe de solicitudes de acceso a información</t>
  </si>
  <si>
    <t>Vicerrectoría Administrativa</t>
  </si>
  <si>
    <t>Política adoptada</t>
  </si>
  <si>
    <t>Política divulgada</t>
  </si>
  <si>
    <t>Mapa de Riesgos de Corrupción ajustado</t>
  </si>
  <si>
    <t>Mapa de Riesgos de Corrupción divulgado</t>
  </si>
  <si>
    <t>Revisiones al Mapa de Riesgos de Corrupción realizadas</t>
  </si>
  <si>
    <t>Seguimiento al Mapa de Riesgos de Corrupción realizado</t>
  </si>
  <si>
    <t>• Boletín virtual - impreso
• Videos divulgados
• Prensa – publicación en medio de alta circulación</t>
  </si>
  <si>
    <t>Periódico publicado y divulgado</t>
  </si>
  <si>
    <t>Publicaciones en la página web y redes sociales realizadas</t>
  </si>
  <si>
    <t>Audiencia Pública de Rendición de Cuentas realizada</t>
  </si>
  <si>
    <t>Reuniones trimestrales</t>
  </si>
  <si>
    <t>Encuentros radiales realizados</t>
  </si>
  <si>
    <t>Capacitaciones realziadas</t>
  </si>
  <si>
    <t>Seguimiento a  Plan Estratégico de Comunicaciones  realizado</t>
  </si>
  <si>
    <t>Informe elaborado</t>
  </si>
  <si>
    <t>Recursos invertidos en atención al servicio</t>
  </si>
  <si>
    <t xml:space="preserve"> Diagnóstico realizado</t>
  </si>
  <si>
    <t>Ajustes realizados</t>
  </si>
  <si>
    <t>Proyectos de inversión que incluyen lineamientos</t>
  </si>
  <si>
    <t>Porcentaje de ejecución del Plan</t>
  </si>
  <si>
    <t>Indicadores de atención al cliente establecidos</t>
  </si>
  <si>
    <t>Protocolos de servicio elaborados e implementados</t>
  </si>
  <si>
    <t>Capacitaciones en atención al ciudadano realizadas</t>
  </si>
  <si>
    <t>Proceso de PQR internos implementado y documentado</t>
  </si>
  <si>
    <t>Reglamento de PQR establecido</t>
  </si>
  <si>
    <t>Informes de PQR elaborados</t>
  </si>
  <si>
    <t>Política de protección de datos implementada</t>
  </si>
  <si>
    <t>Portafolio de servicios actualizado</t>
  </si>
  <si>
    <t>Mediciones de la satisfacción periódicas realizadas</t>
  </si>
  <si>
    <t>Informe de seguimiento al Plan Anticorrupción</t>
  </si>
  <si>
    <t>Información mínima publicada en la página web</t>
  </si>
  <si>
    <t>Enlace en la página web activo</t>
  </si>
  <si>
    <t>Respuestas efectivas a solicitudes</t>
  </si>
  <si>
    <t>Instrumentos de Gestión de la Información elaborados</t>
  </si>
  <si>
    <t xml:space="preserve"> Lineamientos de accesibilidad a espacios físicos y electrónicos para población en situación de discapacidad implementados</t>
  </si>
  <si>
    <t xml:space="preserve"> Gestión de la Calidad</t>
  </si>
  <si>
    <t>Planeación Institucional
Todos los procesos</t>
  </si>
  <si>
    <t>Comunicación</t>
  </si>
  <si>
    <t>Planeación Institucional
Comunicación</t>
  </si>
  <si>
    <t>Planeación Institucional
Infraestructura</t>
  </si>
  <si>
    <t>Planeación Institucional
 Gestión del Desarrollo Tecnológico</t>
  </si>
  <si>
    <t>Gestión y Desarrollo del Talento Humano</t>
  </si>
  <si>
    <t>Planeación Institucional
Infraestructura
Gestión del Desarrollo Tecnológico</t>
  </si>
  <si>
    <t>EJE</t>
  </si>
  <si>
    <t>Fecha Inicio</t>
  </si>
  <si>
    <t>Fecha Fin</t>
  </si>
  <si>
    <t>Al menos 1 por proceso</t>
  </si>
  <si>
    <t>INTERNACIONALIZACION PARA LA GLOBALIZACION</t>
  </si>
  <si>
    <t>CALIDAD, PERTINENCIA Y COBERTURA</t>
  </si>
  <si>
    <t>FORTALECIMIENTO DE LA INTERACCIÓN ENTRE: INVESTIGACIÓN, TECNOLOGÍA Y SOCIEDAD</t>
  </si>
  <si>
    <t>RELACIÓN: ACADEMIA-SOCIEDAD-SECTOR PRODUCTIVO</t>
  </si>
  <si>
    <t>BIENESTAR INSTITUCIONAL</t>
  </si>
  <si>
    <t>MODERNIZACION ADMINISTRATIVA Y BUEN GOBIERNO</t>
  </si>
  <si>
    <t>1.1. Promover una cultura de internacionalización institucional</t>
  </si>
  <si>
    <t>1.2. Impulsar en la comunidad académica y estudiantil, el dominio del inglés como segunda lengua, base para la inserción en un mundo competente y globalizado</t>
  </si>
  <si>
    <t>1.3. Obtener la formalización de convenios con instituciones de reconocimiento internacional, que favorezcan la movilidad, internacionalización de currículos, realización de proyectos de investigación y extensión, mejora de los procedimientos de gestión, entre otros aspectos</t>
  </si>
  <si>
    <t>2.1. Revisar y ajustar el proceso de acreditación institucional atendiendo a las orientaciones del CNA</t>
  </si>
  <si>
    <t>2.2. Diseñar un plan de mejoramiento acorde a las orientaciones del CNA, gestionando las condiciones financieras para su viabilidad</t>
  </si>
  <si>
    <t>2.3. Fortalecer la oferta académica vigente en la Universidad, con fundamento en los lineamientos del MEN y CNA, apuntando a la adquisición y mantenimiento de sus procesos de acreditación</t>
  </si>
  <si>
    <t>2.4. Promover la apertura de programas técnicos y tecnológicos pertinentes a las necesidades de la región, orientados al desarrollo de competencias laborales</t>
  </si>
  <si>
    <t>2.5. Liderar la apertura de maestrías y doctorados propios y por convenios</t>
  </si>
  <si>
    <t>2.7. Propender por la flexibilidad académica a través de un modelo educativo que articule lo presencial y lo no presencial mediante un fuerte apalancamiento técnico y tecnológico</t>
  </si>
  <si>
    <t>2.8. Cultura TIC: Generación y Difusión de una Cultura para el Desarrollo Integral en un Contexto de Competitividad y Globalización</t>
  </si>
  <si>
    <t>3.1. Fortalecimiento de los procesos de formación integral, propendiendo por el desarrollo de las dimensiones humanas, a través de una cultura de valores, principios éticos, aptitudes y actitudes, que potencialicen sus capacidades, tendientes a la formación ciudadana para el ejercicio de la ciudadanía</t>
  </si>
  <si>
    <t>3.2. Seguir impulsando un plan de formación de magísteres y doctores pertinente a líneas de investigación de los programas académicos</t>
  </si>
  <si>
    <t>3.3. Apoyar la política de vinculación docente mediante concursos públicos de mérito acorde con la política de relevo generacional</t>
  </si>
  <si>
    <t>3.4. Fortalecimiento del proceso de enseñanza-aprendizaje, aprovechando la inclusión de las TIC'S</t>
  </si>
  <si>
    <t>3.5. Apoyar el fortalecimiento del Modelo Pedagógico que propicie el diálogo inter, múltiple y transdisciplinar de saberes</t>
  </si>
  <si>
    <t>3.6. Propiciar la creación de redes académicas para compartir el potencial científico y cultural que poseen, para el análisis y propuestas de solución a problemas estratégicos</t>
  </si>
  <si>
    <t>3.7. Continuar los procesos de autoevaluación de los programas académicos con el propósito de fomentar la cultura del mejoramiento continuo</t>
  </si>
  <si>
    <t>4.1. Fortalecer las líneas de investigación institucional a través del financiamiento requerido para su consolidación</t>
  </si>
  <si>
    <t>4.3. Impulso  y apoyo a la publicación científica, generada en el proceso de investigación en revistas y editoriales indexadas con altos estándares de calidad</t>
  </si>
  <si>
    <t>4.4. Apoyar la consolidación de los grupos de investigación, así como también a los docentes investigadores clasificados en COLCIENCIAS</t>
  </si>
  <si>
    <t>4.5. Impulsar la creación y fortalecimiento de los semilleros de investigación</t>
  </si>
  <si>
    <t>4.6. Promover eventos nacionales e internacionales con presencia de investigadores distinguidos para conocer y aprender de sus experiencias y metodologías</t>
  </si>
  <si>
    <t>4.7. Facilitar el establecimiento de redes regionales, nacionales e internacionales de movilidad e intercambio de docentes e investigadores</t>
  </si>
  <si>
    <t>5.1. Articular la educación media, técnica y tecnológica con la Universidad, a través de un modelo de educación terciaria</t>
  </si>
  <si>
    <t>5.10. Difundir ampliamente la labor académica e investigativa de la Institución</t>
  </si>
  <si>
    <t>5.2. Impulsar la articulación de la Universidad con los sectores productivos y económicos de la región y el país</t>
  </si>
  <si>
    <t>5.3. Apoyar el fortalecimiento del sistema de educación continuada de la Universidad, con el propósito de ampliar cobertura regional</t>
  </si>
  <si>
    <t>5.7. Apoyar la convocatoria de proyectos de extensión orientado a los sectores sociales margniales del departamento de Córdoba</t>
  </si>
  <si>
    <t>5.8. Impulsar la política de egresados para el seguimiento y acompañamiento permanente</t>
  </si>
  <si>
    <t>5.9. Creación y puesta en marcha de una política de emprendimiento</t>
  </si>
  <si>
    <t>6.1. Fortalecer las áras de desarrollo humano, cultural, deporte, promoción social y de salud para garantizar los servicios ofrecidos por el proceso</t>
  </si>
  <si>
    <t>6.2. Apoyar y fortalecer la práctica del deporte competitivo y recreativo para los miembros de la comunidad universitaria</t>
  </si>
  <si>
    <t>6.3. Seguir impulsando el funcionamiento de las casas universitarias, para el acceso de los estudiantes de escasos recursos económicos que procedan de las regiones más apartadas del deparamento y el país</t>
  </si>
  <si>
    <t>6.4. Apoyar el fortalecimiento y consolidación del Plan Padrino de la Universdiad de Córdoba</t>
  </si>
  <si>
    <t>6.5. Trazar una política de acompañamiento académico que reduzca el riesgo de deserción estudiantil</t>
  </si>
  <si>
    <t>6.6. Diseñar  programas preventivos en el consumo de sustancias psicoactivas  para garantizar el ejercicio de la salud mental de la comunidad universitaria .</t>
  </si>
  <si>
    <t>7.1. Fortalecer la consolidación del SIGEC, como herramienta para la gestión, evaluación y mejoramiento del desempeño académico y administrativo de la Institución</t>
  </si>
  <si>
    <t>7.3. Garantizar la viabilidad y sostenibilidad financiera de la Universidad, a través de una política de generación de recursos propios a partir de la capacidad instalada existente tales como: División de Posgrados y Educación Continuada, Institutos, Centros, Laboratorios, entre otros</t>
  </si>
  <si>
    <t>7.4. Promover los principios de transparencia y buen manejo de los recursos institucionales</t>
  </si>
  <si>
    <t>7.5. Realizar el estudio técnico de estructura orgánica, plantas de personal y manual de funciones que apunten a suplir las necesidades de sus procesos administrativos y de apoyo académico</t>
  </si>
  <si>
    <t>7.6. Promover políticas de bienestar social laboral, plan de incentivos, evaluación y cualificación de los servidores públicos para desarrollar habilidades y competencias que favorezcan el clima laboral y la prestación de un buen servicio</t>
  </si>
  <si>
    <t>7.7. Transformación tecnológica y Organizacional del sistema de apoyo académico y administrativo</t>
  </si>
  <si>
    <t>5.5. Impulsar la creación de un centro de estudios sociales en la Universidad que investigue, analice y proponga soluciones a los problemas sociales emergentes a nivel local y regional en el contexto del post conflicto</t>
  </si>
  <si>
    <t>LÍNEAS ESTRATÉGICAS</t>
  </si>
  <si>
    <t>Mantener y consolidar los grupos de investigación institucionales</t>
  </si>
  <si>
    <t>Número de grupos de investigación reconocidos y escalafonados por Colciencias.</t>
  </si>
  <si>
    <t>Formular e implementar política institucional de comunicación e información</t>
  </si>
  <si>
    <t>Dar vida jurídica y asignar presupuesto al Centro de Estudios Sociales y Derechos Humanos para el desarrollo de labores de investigación y extensión, en el marco del postconflicto</t>
  </si>
  <si>
    <t>Acuerdo del Consejo Superior que da vida jurídica al Centro</t>
  </si>
  <si>
    <t>Avance en Tiempo</t>
  </si>
  <si>
    <t>Ejecutado</t>
  </si>
  <si>
    <t>Avance de la Actividad</t>
  </si>
  <si>
    <t>Número de estudiantes presentados al programa de jóvenes investigadores.</t>
  </si>
  <si>
    <t>Participar en convocatorias e invitaciones directas externas para la financiación y ejecución de proyectos de extensión</t>
  </si>
  <si>
    <t>Número de proyectos de extensión financiados con recursos externos</t>
  </si>
  <si>
    <t>Internacionalización
Gestión Legal</t>
  </si>
  <si>
    <t>Docencia
Gestión Legal</t>
  </si>
  <si>
    <t>Docencia
Gestión del Desarrollo Tecnológico
Gestión Legal</t>
  </si>
  <si>
    <t>Investigación
Gestión Legal</t>
  </si>
  <si>
    <t>Extensión
Gestión Legal</t>
  </si>
  <si>
    <t>Docencia 
Departamento de Ciencias Sociales
Departamento de Psicopedagogía
Facultad de Educación y Ciencias Humanas
Gestión Legal</t>
  </si>
  <si>
    <t>Bienestar Institucional
Gestión Legal</t>
  </si>
  <si>
    <t>Bienestar Institucional
Docencia
Gestión Legal</t>
  </si>
  <si>
    <t>Gestión Financiera
Gestión Legal</t>
  </si>
  <si>
    <t>Consolidar los semilleros de investigación institucionales</t>
  </si>
  <si>
    <t>Número de trabajos de investigación terminados por semilleros de investigación institucionales</t>
  </si>
  <si>
    <t>Número de participación con trabajos de investigación terminados en eventos científicos por parte de semilleros de investigación</t>
  </si>
  <si>
    <t>Establecer convenios con los colegios del Departamento de Córdoba para el desarrollo de actividades de extensión</t>
  </si>
  <si>
    <t>Aumentar el número de  Laboratorios Acreditados para la prestación de servicios</t>
  </si>
  <si>
    <t>Número de Laboratorios Acreditados para la prestación de servicios</t>
  </si>
  <si>
    <t>Ofrecer cursos de extensión y actualización en las plantas piloto del programa de Ingeniería de Alimentos</t>
  </si>
  <si>
    <t>Número de cursos de extensión y actualización</t>
  </si>
  <si>
    <t>Línea de investigación del Grupo SÓCRATES, adscrito a la Facultad de Ingenierías</t>
  </si>
  <si>
    <t>Las facultades de la Universidad, se encuentran vinculadas a un total de 30 redes académicas</t>
  </si>
  <si>
    <t>Observaciones a Junio de 2016</t>
  </si>
  <si>
    <t>El proyecto de Acuerdo de creación de la Vicerrectoría de Investigación y Extensión se encuentra cursando trámite en el Consejo Superior Universitario</t>
  </si>
  <si>
    <t>Se han publicado un total de 63 artículos de investigación en revistas indexadas</t>
  </si>
  <si>
    <t>La Institución cuenta con un total de 3 revistas indexadas. Se espera la indexación de una más para el 2017 (EVODIA)</t>
  </si>
  <si>
    <t>Se han publicado 2 libros resultado de investigación</t>
  </si>
  <si>
    <t>La Institución cuenta con 42 grupos de investigación reconocidos y clasificados por COLCIENCIAS</t>
  </si>
  <si>
    <t>La convocatoria se encuentra abierta. Se espera la presentación de más de 10 trabajos al programa de Jóvenes Investigadores</t>
  </si>
  <si>
    <t>Se han culminado un total de 31 trabajos de investigación por parte de integrantes de los semilleros</t>
  </si>
  <si>
    <t>Se espera presentar el total de trabajos de investigación de los semilleros, en el Encuentro Nacional de Semilleros ENASI</t>
  </si>
  <si>
    <t>Actualmente, los semilleros de investigación cuentan con un total de 302 estudiantes realizando trabajos de investigación</t>
  </si>
  <si>
    <t>Se han realizado 2 eventos científicos</t>
  </si>
  <si>
    <t>Se solicitará a la Cámara de Comercio y a FENALCO, para la colaboración en la realización de éste diagnóstico</t>
  </si>
  <si>
    <t>Se encuentra programada la realización de la Feria Empresarial Institucional, en el marco de la Semana Cultural en el mes de Octubre</t>
  </si>
  <si>
    <t>Se han celebrado 9 convenios para la ejecución de proyectos de extensión</t>
  </si>
  <si>
    <t>La convocatoria está próxima a abrirse, por un valor de $300.000.000</t>
  </si>
  <si>
    <t>Actualmente, se están ejecutando 10 proyectos de extensión financiados con recursos externos</t>
  </si>
  <si>
    <t>Se han realizado encuentros de egresados para los programas de MVZ, Licenciatura en Ciencias Naturales, Maestría en Educación.
Se espera realizar un encuentro global de egresados en el marco de la Semana Cultural, en el mes de Octubre</t>
  </si>
  <si>
    <t>Se está a la espera de la base de datos de graduados del mes de Julio, para realziar el primer reporte a la Unidad de Planeación y Desarrollo y posteriormente realziar el respectivo cargue al SNIES y actualizar el Observatorio Laboral</t>
  </si>
  <si>
    <t>Se solicitará la contratación de dicho estudio de impacto, a través del programa de Ingeniería Industrial</t>
  </si>
  <si>
    <t>Se espera ofrecer 3 cursos de extensión y actualización, en los temas propios de la Planta Piloto</t>
  </si>
  <si>
    <t>Se han dictado 5 charlas sobre emprendimiento en lo que va del año</t>
  </si>
  <si>
    <t>En cumplimiento a la Ley 1014 del 2006, la política de emprendimiento debe existir en las Instituciones de Educación Superior</t>
  </si>
  <si>
    <t>El Laboratorio de Aguas se encuentra acreditado actualmente</t>
  </si>
  <si>
    <t>Se han generado un total de 177 publicaciones en medios impresos, virtuales y radiales de carácter local y nacional</t>
  </si>
  <si>
    <t>La política fue elaborada y se encuentra a espera de aprobación rectoral</t>
  </si>
  <si>
    <t>Se dispone de 7 televisores, los cuales serán instalados. 
Se espera que el circuito esté implementado para el Segundo Semestre académico de 2016</t>
  </si>
  <si>
    <t>Se debe realizar al finalizar el primer año de gobierno del actual Rector</t>
  </si>
  <si>
    <t>En el canal de YouTube UNICOR TV, se han publicado 30 videos relativos a la gestión universitaria. Así mismo, se han publicado 124 boletines en la página web.
Por otra parte, se divulga constantemente la labor universitaria en redes sociales, tales como Facebook, Twitter, Instagram.</t>
  </si>
  <si>
    <t>Se publicó la edición #5 en el mes de Julio.
Se esperan 3 publicaciones más en lo que resta del año</t>
  </si>
  <si>
    <t>Se han publicado 124 boletines en la página web. Se divulga constantemente la labor universitaria en redes sociales, tales como Facebook, Twitter, Instagram.</t>
  </si>
  <si>
    <t>Se han realizado 3 encuentros con los medios de comunicación, con el sector productivo y con alcaldes del departamento.
Así mismo, se realizaron asambleas con los estudiantes de las diferentes facultades</t>
  </si>
  <si>
    <t>Se han realizado 2 encuentros radiales, uno con el Rector y otro con el Vicerrector Académico</t>
  </si>
  <si>
    <t>Se realiza seguimiento semestralmente</t>
  </si>
  <si>
    <t>El portafolio de servicios institucional se encuentra actualizado y publicado en la página web</t>
  </si>
  <si>
    <t>Se han realizado un total de 88 talleres formativos, discriminados de la siguiente manera: 20 en Ciencias de la Salud, 14 en Ingenierías, 10 en la sede Berastegui, 14 en la Sede Lorica y 30 en Educacion</t>
  </si>
  <si>
    <t>Se han registrado 2798 participaciones por parte de los estudiantes en los siguientes programas:
Programas recreativos - 1923
Programas formativos - 673
Representaciones institucionales - 202</t>
  </si>
  <si>
    <t>Se programó el Reinado de Valores, en el marco de la Semana Cultura en el mes de Octubre</t>
  </si>
  <si>
    <t>Se han registrado 4783 particicipaciones de estudiantes en actividades formativas. Las actividades de integración están programadas para el segundo semestre académico</t>
  </si>
  <si>
    <t>Se han realizado 13 actividades en el marco de la Agenda Cultural. Igualmente, se han realizado 5 actividades de CineClub</t>
  </si>
  <si>
    <t>Las Jornadas de Extensión de los servicios de Bienestar Institucional a las diferentes sedes y CUZ, están programadas para el segundo semestre académico</t>
  </si>
  <si>
    <t>Durante el primer semestre académico del 2016, se beneficiaron 73 estudiantes del programa Casas Universitarias</t>
  </si>
  <si>
    <t>A la fecha, se han adelantado dos debates en el Consejo Académico</t>
  </si>
  <si>
    <t>La creación del Observatorio de la Deserción está sujeta a la aprobación de la Política de Deserción</t>
  </si>
  <si>
    <t>Se contrató un experto en el tema y se está elaborando el documento</t>
  </si>
  <si>
    <t>La Jornada de Salud Mental está programada para el mes de Octubre</t>
  </si>
  <si>
    <t>La Política de Calidad se encuentra adoptada y ha sido divulgada</t>
  </si>
  <si>
    <t>El reglamento está elaborado</t>
  </si>
  <si>
    <t>Se han realizado 2 informes trimestrales de PQRS</t>
  </si>
  <si>
    <t>Se han realizado las siguientes auditorías:
1 a la asignación de puntajes y renovación de registros calificados
1 a los gastos de prácticas académicas
1 a las comisiones de estudio
1 al SIGEC
Se espera realizar 1 a Contratación, UAES, Presupuesto, Laboratorio de AGuas y liquidación de nóminas en el segundo semestre</t>
  </si>
  <si>
    <t>Se realizó seguimiento a los planes de mejoramiento y los mapas de riesgo de los procesos en el mes de Febrero, con corte a Diciembre de 2015</t>
  </si>
  <si>
    <t>Se participó en 2 inducciones laborales</t>
  </si>
  <si>
    <t>Se realizó seguimiento al Plan Anticorrupción y de Atención al Ciudadanio</t>
  </si>
  <si>
    <t>Consolidar y fortalecer los programas Plan Padrino y Jóvenes en Acción</t>
  </si>
  <si>
    <t>Bienestar Institucional
Unidad de Gestión de Equidad Social</t>
  </si>
  <si>
    <t>Promover programas formativos y de integraciones con los servidores públicos para favorecer el clima laboral.</t>
  </si>
  <si>
    <t>Número de servidores públicos beneficiados</t>
  </si>
  <si>
    <t>Se expidió un CDP por $60.000.000 para la contratación de dicho software</t>
  </si>
  <si>
    <t>El Registro o inventario de activos de Información se encuentra en construcción</t>
  </si>
  <si>
    <t>Se encuentra en etapa de recolección de información</t>
  </si>
  <si>
    <t>Actualmente se cuenta con 4 programas académicos con acreditación de alta calidad: Ingeniería de Alimentos, Ingeniería Agronómica, Medicina Veterinaria y Zootecnia, Licenciatura en Inglés</t>
  </si>
  <si>
    <t>15 actividades ejecutadas totalmente
16 actividades en un % de ejecución &gt;= 50%
3  actividades en un % de ejecución &lt; 50%
18 actividades en un % de ejecución 0%</t>
  </si>
  <si>
    <t>6 docentes extranjeros</t>
  </si>
  <si>
    <t>29 salidas internacionales de docentes</t>
  </si>
  <si>
    <t>11 salidas internacionales de estudiantes</t>
  </si>
  <si>
    <t>Se espera la visita de ICONTEC para auditoría externa y así mantener la certificación</t>
  </si>
  <si>
    <t>Se está construyendo el documento</t>
  </si>
  <si>
    <t>Actualmente hay 53 convenios, de los cuales 6 vencen este año</t>
  </si>
  <si>
    <t>51 estudiantes extranjeros:
1 en pasantía, 1 de intercambio y 49 en evento cultural</t>
  </si>
  <si>
    <t>Se espera elaborar y estructurar el proyecto durante este año</t>
  </si>
  <si>
    <t>Se estableció el convenio RENATA</t>
  </si>
  <si>
    <t>Se solicitó CDP el 13 de Junio, para la compra de 281 equipos. No se ha aprobado dicha compra</t>
  </si>
  <si>
    <t>A la fecha se han renovado las siguientes licencias de software: MICMAC, MACTOR, Microsoft, Karpesky, AutoCad, VEEMBACKUP, Oracle, JuezDinamic, Software Ganadero, MatLab, SAS</t>
  </si>
  <si>
    <t>Todas las sedes cuentan con INTRANET. Este año se instaló a la sede del Centro de Idiomas Castellana</t>
  </si>
  <si>
    <t>Se encuentra aplazado hasta que se instalen tendidos de cableado en el Edificio Administrativo</t>
  </si>
  <si>
    <t>Actualmente la Institución cuenta con las siguientes áreas modernizadas con cableado estructurado: Edificio Bioclimático, Edificio de la Facultad de Educación, Bloque Laboratorios Ciencias de la Salud, Laboratorio de Calidad de Aire, Laboratorio de Procesos de Materiales y Taller de Mecánica, Bloque 4. Así mismo, se encuentran proyectados la Facultad de Ciencias Agrícolas y el Edificio ADministratitvo</t>
  </si>
  <si>
    <t>Actualmente se cuenta con 270 MB de Internet y 10 MB RENATA</t>
  </si>
  <si>
    <t>Las sedes Central, Saahgun, Lorica, Planeta Rica y Berastegui cuentan con WiFi</t>
  </si>
  <si>
    <t>Se adquirió el software de Juez Dinamix y se espera la adquisición del Software de certificados en línea</t>
  </si>
  <si>
    <t>Se están construyendo los laboratorios de Sanidad Acuícola (Dpto. Acuicultura), Laboratorio Integrado de Ingeniería (Ing. Industrial). Así mismo, se está adecuando el laboratorio de Microbiología y Biomédicas (Bacteriología)</t>
  </si>
  <si>
    <t>El Mapa de Riesgos de Corrupción fue publicado en la página web institucional</t>
  </si>
  <si>
    <t>El Mapa de Riesgos de Corrupción fue ajustado en Marzo de 2016. 
Algunos procesos, tales como Gestión de Registro y Admisiones y Docencia, se encuetran actualizando sus mapas de riesgo en lo referente a corrupción</t>
  </si>
  <si>
    <t>Se ha reaizado una revisión y seguimiento a las acciones contempladas en el Mapa de Riesgos de Corrupción</t>
  </si>
  <si>
    <t>Todos los proyectos de inversión en infraestructura física incluyen los lineamientos de la NTC 6047 en los términos de referencia de la contratación</t>
  </si>
  <si>
    <t>Se está a la espera de un nuevo diseño de la página web institucional</t>
  </si>
  <si>
    <t>El proceso de Gestión Documental implementó un indicador de satisfacción de clientes. 
El proceso de Gestión de Registro y Admisiones planea implementar un sistema para contar la cantidad de usuarios atendidos</t>
  </si>
  <si>
    <t>Se tiene un documento elaborado</t>
  </si>
  <si>
    <t>El enlace sobre "Transparencia y acceso a la información pública" se encuentra activo en la página web institucional</t>
  </si>
  <si>
    <t>Maestría en Ciencias Sociales (Visita de pares)
MBA (convenio UTB)</t>
  </si>
  <si>
    <t>Convenio con la Universidad Tecnológica de Bolívar para ofertar una maestría y dos especializaciones</t>
  </si>
  <si>
    <t>2606 estudiantes beneficiados del Programa Jóvenes en Acción
48 estudiantes beneficiados del Programa Plan Padrino</t>
  </si>
  <si>
    <t>Actualmente se cuenta con 11 bases de datos, la cuales son: Leyex.info, Ambientalex.info, Ebrary, Prisma, ProQuest, Reaxys, ScienceDirect, Embase, Engineering Village, Scopus y Legiscomex</t>
  </si>
  <si>
    <t>Existe un proyecto de Construcción de rampas para personas con discapacidad o movilidad reducida en los edificios administrativos y de Postgrado por un valor de $55.000.000 denrto del Plan de Inversión 2016</t>
  </si>
  <si>
    <t>El repositorio documental está siendo desarrollado por el programa de Ingeniería de Sistemas.</t>
  </si>
  <si>
    <t>Establecer convenios y alianzas con otras instituciones relacionadas con el uso de TIC .</t>
  </si>
  <si>
    <t>Extensión
Gestión de la Calidad</t>
  </si>
  <si>
    <t>La División de Talento Humano realizó las siguientes capacitaciones, dirigiadas a Docentes y Empleados Públicos:
Fundamentos de NTC ISO 17025
Técnicas de Auditoría</t>
  </si>
  <si>
    <t>Se han beneficiado 6088 estudiantes durante el primer semestre de 2016 en el programa de Promoción de la Salud y Prevención de la Enfermedad de Bienestar Institucional</t>
  </si>
  <si>
    <t>Se está realizando el III Estudio Epidemiológico Andino sobre consumo de drogas en la población universitaria Bolivia, Colombia, Ecuador, Perú 2016 en conjunto con la OEA.
La Universidad de Córdoba fue escogida entre las 13 instituciones colombianas que participan del estudio.</t>
  </si>
  <si>
    <t>Se han otorgado un total de 10012 beneficios del área de Promoción Social, discriminados así: 9540 estudiantes beneficiados por el programa de almuerzos subsidiados, 100 Mejores ICFES, 28 oportunidades laborales, 434 préstamos estudiantiles</t>
  </si>
  <si>
    <t>Se registró la participación de 620 docentes en actividades formativas y de integración lideradas por Bienestar Universitario, tales como el Día del Docente y actividades de convivencia extramurales.
Así mismo, se han beneficiado 59 docentes y 507 funcionarios, en actividades formativas y de integración lideradas por la División de Talento Humano.</t>
  </si>
  <si>
    <t>Se han registrado 3756 participaciones deportivas</t>
  </si>
  <si>
    <t xml:space="preserve">Se han registrado 4863 participaciones en la estrategia PAPSIPEG, 10012 beneficiados en la estrategia ProSocial y 6088 beneficiados en la estrategia Vidas </t>
  </si>
  <si>
    <t>Se contrató la prestación del servicio de salud preventiva en los diferentes CUZ y sedes. Se mantiene el contrato con la UAES.</t>
  </si>
  <si>
    <r>
      <t xml:space="preserve">Se envió Proyecto de Resolución, mediante oficio IFP-0026 del 19 de Abril del 2016. Se encuentra pendiente de aprobación.
</t>
    </r>
    <r>
      <rPr>
        <b/>
        <sz val="11"/>
        <rFont val="Cambria"/>
        <family val="1"/>
      </rPr>
      <t>El cálculo del ahorro logrado, será posible en Diciembre de este año.</t>
    </r>
  </si>
  <si>
    <t>Se envió Proyecto de Acuerdo al Consejo Superior, mediante oficio IFP-0023 del 11 de Abril del 2016. 
Dicho acuerdo se encuentra en estudio por parte de las comisiones del CSU, por lo tanto se encuentra pendiente de aprobación.</t>
  </si>
  <si>
    <t>El aplicativo para CDP en línea se encuentra habilitado.
Es necesario cancelar deudas pendientes con el proveedor del software</t>
  </si>
  <si>
    <t>Se incorporaron recursos en diferentes rubros que aportan al fortalecimiento institucional. A la fecha se han ejecutado $12.800.000 destinados a capacitaciones en mejoramiento de atención al ciudadano</t>
  </si>
  <si>
    <t>Rectoría
Junta Directiva UAES</t>
  </si>
  <si>
    <t>Se está en proceso de construcción de un proyecto de acuerdo de reglamentación de la UAES</t>
  </si>
  <si>
    <t>Se ha realizado una capacitación:
Capacitación en comunicación acertiva y relaciones interpersonales
Capacitación en ética y valores</t>
  </si>
  <si>
    <t>Docencia
Gestión del Talento Humano</t>
  </si>
  <si>
    <t>Se encuentra en proceso de ajuste y elaboración</t>
  </si>
  <si>
    <t>Se publicaron 5 invitaciones públicas en la página web institucional:
INVITACIÓN PÚBLICA N° UC - 005 - 2016 
INVITACIÓN PÚBLICA N° UC - 004 - 2016 
INVITACIÓN PÚBLICA N° UC - 003 - 2016 
INVITACIÓN PÚBLICA N° UC - 002 - 2016 
INVITACIÓN PÚBLICA N° UC - 001 - 2016 
Los contratos no han sido publicados
Los contratos suscritos y las publicaciones en el portal SECOP no se han hecho</t>
  </si>
  <si>
    <t>Se está trabajando en la actualización de los procedimientos a la fecha</t>
  </si>
  <si>
    <t>Se encuentra en proceso de elaboración para envío a la Unidad de Desarrollo Organizacional y Gestión de la Calidad y Planeación y Desarrollo, para su aprobación</t>
  </si>
  <si>
    <t>Se han capacitado 602 estudiantes y 13 docentes, en el uso de base de datos</t>
  </si>
  <si>
    <t>La convocatoria se encuentra en estudio por parte del Comité Central de Investigación</t>
  </si>
  <si>
    <t>Se han presentado 10 proyectos de investigación en convocatorias externas</t>
  </si>
  <si>
    <t>Se han realizado 23 ponencias en eventos internacionales</t>
  </si>
  <si>
    <t>Publicar la información mínima en los sitios web oficiales, de acuerdo con los parámetros establecidos por la ley 1712 DE 2014  y por la Estrategia de Gobierno en Línea</t>
  </si>
  <si>
    <t>FACIBAS: Se están seleccionando los candidatos a estos cursos para iniciar en el 2° semestre 
FACSALUD: Una docente certifica TOEFL
FACING:  Samir Castaño, Milton Zakzuk</t>
  </si>
  <si>
    <t>Facultad de Educación realizó modificación a los planes de estudio de 8 programas en donde se aumentaron los niveles de Inglés.</t>
  </si>
  <si>
    <t>2 docentes de la Facultad de Educación ha realizado estancias en países de habla inglesa</t>
  </si>
  <si>
    <t>Desde el Consejo Académico se definieron las plazas y los perfiles.</t>
  </si>
  <si>
    <t>Se revisaron y actualizaron los modelos pedagógicos de los programas de la Facultad de Educación y Ciencias Humanas</t>
  </si>
  <si>
    <t>Se revisaron y actualizaron los currículos académicos de los programas de la Facultad de Educación y Ciencias Humanas</t>
  </si>
  <si>
    <t>Pendiente de correcciones para presentar al Consejo Superior</t>
  </si>
  <si>
    <t>Capacitar a los docentes y funcionarios de la Institución en el dominio del inglés hasta el nivel B2</t>
  </si>
  <si>
    <t>Número de docentes y funcionarios con Nivel B2 de inglés</t>
  </si>
  <si>
    <t>Capacitar a los docentes y funcionarios en TIC</t>
  </si>
  <si>
    <t>Número de docentes y funcionarios capacitados en TIC</t>
  </si>
  <si>
    <t>Capacitar a los docentes y funcionarios en el  uso de equipos y software de laboratorio</t>
  </si>
  <si>
    <t>Número de docentes y funcionarios capacitados</t>
  </si>
  <si>
    <t>Porcentaje de publicaciones de la Contratación  en El Portal SECOP y en la página de la Institución</t>
  </si>
  <si>
    <t xml:space="preserve">Esta Matriz tiene establecido 379 actividades de las cuales se ejecutaron 251 actividades, por lo que el porcentaje de ejecución para el periodo evaluado fue de 66.23%
Falta seguimiento y control </t>
  </si>
  <si>
    <t>Internacionalización
Docencia</t>
  </si>
  <si>
    <t>Número de estudiantes beneficiados con becas internacionales</t>
  </si>
  <si>
    <t>Número de docentes beneficiados con becas internacionales</t>
  </si>
  <si>
    <t>Se logró la consecución de 2 becas para estudios de doctorado en la Universidad de Chile</t>
  </si>
  <si>
    <t>MVZ: Realizó seminario taller sobre mejoramiento genético y canales del Ovino criollo y curso sobre competitividad de la cadena obino caprino
FACING: Ingeniería Industrial dictó un curso con una docente de Brazil</t>
  </si>
  <si>
    <t>Número de cursos actualizados</t>
  </si>
  <si>
    <t>FACEJA 10
EDUCACION 7</t>
  </si>
  <si>
    <t>El programa de Ingeniería de Alimentos ha realizado una visita</t>
  </si>
  <si>
    <t>FACIBAS planea realizar olimpiadas en Química, Matemáticas y Física</t>
  </si>
  <si>
    <t xml:space="preserve">Técnicas en:
Mecanización Agrícola
Sistemas de Monitoreo Agrícola
Manejo y Conservación  de Productos Agroindustriales
Tecnologías en:
Gestión y Administración Agrícola
Control y Gestión de Procesos Agroindustriales
Regencia de Farmacia 
Se está diseñando el documento para el Programa de Tecnología en Electrónica
</t>
  </si>
  <si>
    <t>FACEJA: 7 cursos disponibles en plataforma
ODESAD: 82 cursos disponibles en plataforma</t>
  </si>
  <si>
    <t>FACSALUD: Mayra Raciny Alemán y Concepción Herrera
MVZ: Jaime Álvarez Peñate</t>
  </si>
  <si>
    <t>FACIBAS: El docente Carlos Banquet asistió a una pasantía en la UIS
El docente del Programa de Química José Luis Marrugo, realizó una pasantia en el Instituto Amazónico de Investigación
MVZ: El Dr. Salim Mattar realizó pasantía en  el mes de Marzo en Massachusetts Institute of Technology
EDUCACION: Pasantía de la docente Sonia Jerez Rodríguez</t>
  </si>
  <si>
    <t xml:space="preserve">Las facultades de la Universidad, se encuentran vinculadas a un total de 30 redes académicas. </t>
  </si>
  <si>
    <t>Los 7 programas de la Facultad de Educación e Ingeniería Agronómica, realizaron autoevalución</t>
  </si>
  <si>
    <t>La Facultad de Educación planea socializar sus PEP, antes las visitas de acreditación</t>
  </si>
  <si>
    <t>Se ofertaron 50 cursos de Idiomas, un curso de fotografía difital, cursos deportivos por parte del Centro de Ciencias del Deporte.
Además, las facultades dictaron le siguiente número de cursos y diplomados:
FACEJA 2
FACSALUD 4
MVZ 1
EDUCACION 3</t>
  </si>
  <si>
    <t>ODESAD: 9 objetos de aprendizaje desarrollados</t>
  </si>
  <si>
    <t>14 programas implementan el uso de plataformas virtuales</t>
  </si>
  <si>
    <t>Se han capacitado 26 docentes de los programas en la modalidad a distancia. Además se capacitaron 566 estudiantes en el uso de plataformas virtuales</t>
  </si>
  <si>
    <t>Comunicación
Planeación Institucional
Seguimiento y Control</t>
  </si>
  <si>
    <t>No se ha implementado la política y no se dispone de los espacios suficientes para realizar los traslados</t>
  </si>
  <si>
    <t>El cálculo del aumento en recursos logrado, será posible en Diciembre de este año.</t>
  </si>
  <si>
    <t>Se adquirió un equipo para el Laboratorio de Aguas</t>
  </si>
  <si>
    <t>Se realiza una vez finalizada la vigencia 2016</t>
  </si>
  <si>
    <t>En Septiembre 15, se tendrá el dato correspondiente al porcentaje de deserción a 2015-2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</si>
</sst>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mbria"/>
      <family val="1"/>
    </font>
    <font>
      <b/>
      <sz val="9"/>
      <color theme="1"/>
      <name val="Cambria"/>
      <family val="1"/>
    </font>
    <font>
      <b/>
      <sz val="10"/>
      <color theme="1"/>
      <name val="Cambria"/>
      <family val="1"/>
    </font>
    <font>
      <sz val="11"/>
      <name val="Cambria"/>
      <family val="1"/>
    </font>
    <font>
      <sz val="11"/>
      <name val="Calibri"/>
      <family val="2"/>
      <scheme val="minor"/>
    </font>
    <font>
      <sz val="11"/>
      <color theme="1"/>
      <name val="Calibri"/>
      <family val="2"/>
      <scheme val="minor"/>
    </font>
    <font>
      <b/>
      <sz val="11"/>
      <name val="Cambria"/>
      <family val="1"/>
    </font>
  </fonts>
  <fills count="2">
    <fill>
      <patternFill patternType="none"/>
    </fill>
    <fill>
      <patternFill patternType="gray125"/>
    </fill>
  </fills>
  <borders count="4">
    <border>
      <left/>
      <right/>
      <top/>
      <bottom/>
      <diagonal/>
    </border>
    <border>
      <left/>
      <right/>
      <top style="thin">
        <color theme="7"/>
      </top>
      <bottom/>
      <diagonal/>
    </border>
    <border>
      <left/>
      <right/>
      <top style="thin">
        <color theme="7"/>
      </top>
      <bottom style="thin">
        <color theme="7"/>
      </bottom>
      <diagonal/>
    </border>
    <border>
      <left/>
      <right style="thin">
        <color theme="7"/>
      </right>
      <top style="thin">
        <color theme="7"/>
      </top>
      <bottom/>
      <diagonal/>
    </border>
  </borders>
  <cellStyleXfs count="2">
    <xf numFmtId="0" fontId="0" fillId="0" borderId="0"/>
    <xf numFmtId="9" fontId="6" fillId="0" borderId="0" applyFont="0" applyFill="0" applyBorder="0" applyAlignment="0" applyProtection="0"/>
  </cellStyleXfs>
  <cellXfs count="24">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4"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5" fillId="0" borderId="0" xfId="0" applyNumberFormat="1" applyFont="1" applyFill="1" applyAlignment="1">
      <alignment horizontal="center" vertical="center" wrapText="1"/>
    </xf>
    <xf numFmtId="9" fontId="5" fillId="0" borderId="0" xfId="0" applyNumberFormat="1" applyFont="1" applyFill="1" applyBorder="1" applyAlignment="1">
      <alignment horizontal="center" vertical="center" wrapText="1"/>
    </xf>
    <xf numFmtId="9" fontId="1" fillId="0" borderId="0" xfId="1" applyFont="1" applyFill="1" applyAlignment="1">
      <alignment horizontal="center" vertical="center" wrapText="1"/>
    </xf>
    <xf numFmtId="9" fontId="0" fillId="0" borderId="0" xfId="1" applyFont="1" applyFill="1" applyAlignment="1">
      <alignment horizontal="center" vertical="center"/>
    </xf>
    <xf numFmtId="9" fontId="4" fillId="0" borderId="0" xfId="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9" fontId="0" fillId="0" borderId="0" xfId="1" applyFont="1" applyFill="1" applyAlignment="1">
      <alignment horizontal="center" vertical="center" wrapText="1"/>
    </xf>
    <xf numFmtId="10" fontId="4" fillId="0" borderId="0" xfId="0" applyNumberFormat="1" applyFont="1" applyFill="1" applyBorder="1" applyAlignment="1">
      <alignment horizontal="center" vertical="center" wrapText="1"/>
    </xf>
    <xf numFmtId="0" fontId="4" fillId="0" borderId="0" xfId="1"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cellXfs>
  <cellStyles count="2">
    <cellStyle name="Normal" xfId="0" builtinId="0"/>
    <cellStyle name="Porcentaje" xfId="1" builtinId="5"/>
  </cellStyles>
  <dxfs count="14">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3" formatCode="0%"/>
      <fill>
        <patternFill patternType="none">
          <fgColor indexed="64"/>
          <bgColor auto="1"/>
        </patternFill>
      </fill>
      <alignment horizontal="center" vertical="center" textRotation="0" wrapText="1" indent="0" justifyLastLine="0" shrinkToFit="0" readingOrder="0"/>
      <border diagonalUp="0" diagonalDown="0" outline="0">
        <left/>
        <right/>
        <top style="thin">
          <color theme="7"/>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theme="7"/>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theme="7"/>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theme="7"/>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theme="7"/>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theme="7"/>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mbria"/>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a2" displayName="Tabla2" ref="B1:M159" totalsRowShown="0" headerRowDxfId="13" dataDxfId="12">
  <autoFilter ref="B1:M159"/>
  <tableColumns count="12">
    <tableColumn id="1" name="EJE" dataDxfId="11"/>
    <tableColumn id="8" name="LÍNEAS ESTRATÉGICAS" dataDxfId="10"/>
    <tableColumn id="2" name="Actividades" dataDxfId="9"/>
    <tableColumn id="3" name="Proceso Responsable" dataDxfId="8"/>
    <tableColumn id="4" name="Indicador" dataDxfId="7"/>
    <tableColumn id="5" name="Meta 2016" dataDxfId="6"/>
    <tableColumn id="10" name="Ejecutado" dataDxfId="5"/>
    <tableColumn id="12" name="Observaciones a Junio de 2016" dataDxfId="4"/>
    <tableColumn id="6" name="Fecha Inicio" dataDxfId="3"/>
    <tableColumn id="7" name="Fecha Fin" dataDxfId="2"/>
    <tableColumn id="9" name="Avance en Tiempo" dataDxfId="1">
      <calculatedColumnFormula>(DAYS360(J2,TODAY(),FALSE)/DAYS360(J2,K2,FALSE))</calculatedColumnFormula>
    </tableColumn>
    <tableColumn id="11" name="Avance de la Actividad" dataDxfId="0" dataCellStyle="Porcentaje">
      <calculatedColumnFormula>+IF((Tabla2[[#This Row],[Ejecutado]]/Tabla2[[#This Row],[Meta 2016]])&gt;1,1,(Tabla2[[#This Row],[Ejecutado]]/Tabla2[[#This Row],[Meta 2016]]))</calculatedColumnFormula>
    </tableColumn>
  </tableColumns>
  <tableStyleInfo name="TableStyleMedium1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1"/>
  <sheetViews>
    <sheetView tabSelected="1" zoomScale="55" zoomScaleNormal="55" workbookViewId="0">
      <selection activeCell="A117" sqref="A117:XFD117"/>
    </sheetView>
  </sheetViews>
  <sheetFormatPr baseColWidth="10" defaultRowHeight="15" x14ac:dyDescent="0.25"/>
  <cols>
    <col min="1" max="1" width="11.42578125" style="6"/>
    <col min="2" max="2" width="22.42578125" style="6" customWidth="1"/>
    <col min="3" max="3" width="36.7109375" style="6" customWidth="1"/>
    <col min="4" max="4" width="41" style="6" customWidth="1"/>
    <col min="5" max="5" width="27" style="6" customWidth="1"/>
    <col min="6" max="6" width="19.7109375" style="6" customWidth="1"/>
    <col min="7" max="8" width="14.5703125" style="6" customWidth="1"/>
    <col min="9" max="9" width="48.42578125" style="6" customWidth="1"/>
    <col min="10" max="10" width="18.42578125" style="6" bestFit="1" customWidth="1"/>
    <col min="11" max="11" width="15.85546875" style="6" bestFit="1" customWidth="1"/>
    <col min="12" max="12" width="11.42578125" style="6"/>
    <col min="13" max="13" width="11.42578125" style="17"/>
    <col min="14" max="16384" width="11.42578125" style="6"/>
  </cols>
  <sheetData>
    <row r="1" spans="2:13" s="5" customFormat="1" ht="42.75" x14ac:dyDescent="0.25">
      <c r="B1" s="1" t="s">
        <v>322</v>
      </c>
      <c r="C1" s="1" t="s">
        <v>375</v>
      </c>
      <c r="D1" s="1" t="s">
        <v>0</v>
      </c>
      <c r="E1" s="2" t="s">
        <v>1</v>
      </c>
      <c r="F1" s="1" t="s">
        <v>2</v>
      </c>
      <c r="G1" s="3" t="s">
        <v>3</v>
      </c>
      <c r="H1" s="3" t="s">
        <v>382</v>
      </c>
      <c r="I1" s="3" t="s">
        <v>406</v>
      </c>
      <c r="J1" s="4" t="s">
        <v>323</v>
      </c>
      <c r="K1" s="4" t="s">
        <v>324</v>
      </c>
      <c r="L1" s="4" t="s">
        <v>381</v>
      </c>
      <c r="M1" s="16" t="s">
        <v>383</v>
      </c>
    </row>
    <row r="2" spans="2:13" s="5" customFormat="1" ht="71.25" x14ac:dyDescent="0.25">
      <c r="B2" s="7" t="s">
        <v>326</v>
      </c>
      <c r="C2" s="5" t="s">
        <v>332</v>
      </c>
      <c r="D2" s="7" t="s">
        <v>5</v>
      </c>
      <c r="E2" s="7" t="s">
        <v>541</v>
      </c>
      <c r="F2" s="7" t="s">
        <v>542</v>
      </c>
      <c r="G2" s="7">
        <v>2</v>
      </c>
      <c r="H2" s="7">
        <v>2</v>
      </c>
      <c r="I2" s="7" t="s">
        <v>544</v>
      </c>
      <c r="J2" s="8">
        <v>42401</v>
      </c>
      <c r="K2" s="8">
        <v>42727</v>
      </c>
      <c r="L2" s="15">
        <f t="shared" ref="L2:L29" ca="1" si="0">(DAYS360(J2,TODAY(),FALSE)/DAYS360(J2,K2,FALSE))</f>
        <v>0.59316770186335399</v>
      </c>
      <c r="M2" s="20">
        <f>+IF((Tabla2[[#This Row],[Ejecutado]]/Tabla2[[#This Row],[Meta 2016]])&gt;1,1,(Tabla2[[#This Row],[Ejecutado]]/Tabla2[[#This Row],[Meta 2016]]))</f>
        <v>1</v>
      </c>
    </row>
    <row r="3" spans="2:13" s="5" customFormat="1" ht="57" x14ac:dyDescent="0.25">
      <c r="B3" s="7" t="s">
        <v>326</v>
      </c>
      <c r="C3" s="5" t="s">
        <v>332</v>
      </c>
      <c r="D3" s="7" t="s">
        <v>6</v>
      </c>
      <c r="E3" s="7" t="s">
        <v>541</v>
      </c>
      <c r="F3" s="7" t="s">
        <v>543</v>
      </c>
      <c r="G3" s="7">
        <v>3</v>
      </c>
      <c r="H3" s="7">
        <v>2</v>
      </c>
      <c r="I3" s="7" t="s">
        <v>544</v>
      </c>
      <c r="J3" s="8">
        <v>42401</v>
      </c>
      <c r="K3" s="8">
        <v>42727</v>
      </c>
      <c r="L3" s="15">
        <f t="shared" ca="1" si="0"/>
        <v>0.59316770186335399</v>
      </c>
      <c r="M3" s="20">
        <f>+IF((Tabla2[[#This Row],[Ejecutado]]/Tabla2[[#This Row],[Meta 2016]])&gt;1,1,(Tabla2[[#This Row],[Ejecutado]]/Tabla2[[#This Row],[Meta 2016]]))</f>
        <v>0.66666666666666663</v>
      </c>
    </row>
    <row r="4" spans="2:13" s="5" customFormat="1" ht="71.25" x14ac:dyDescent="0.25">
      <c r="B4" s="7" t="s">
        <v>326</v>
      </c>
      <c r="C4" s="5" t="s">
        <v>332</v>
      </c>
      <c r="D4" s="7" t="s">
        <v>8</v>
      </c>
      <c r="E4" s="7" t="s">
        <v>7</v>
      </c>
      <c r="F4" s="7" t="s">
        <v>9</v>
      </c>
      <c r="G4" s="7">
        <v>7</v>
      </c>
      <c r="H4" s="7">
        <v>3</v>
      </c>
      <c r="I4" s="7" t="s">
        <v>545</v>
      </c>
      <c r="J4" s="8">
        <v>42401</v>
      </c>
      <c r="K4" s="8">
        <v>42727</v>
      </c>
      <c r="L4" s="15">
        <f t="shared" ca="1" si="0"/>
        <v>0.59316770186335399</v>
      </c>
      <c r="M4" s="20">
        <f>+IF((Tabla2[[#This Row],[Ejecutado]]/Tabla2[[#This Row],[Meta 2016]])&gt;1,1,(Tabla2[[#This Row],[Ejecutado]]/Tabla2[[#This Row],[Meta 2016]]))</f>
        <v>0.42857142857142855</v>
      </c>
    </row>
    <row r="5" spans="2:13" s="5" customFormat="1" ht="75" x14ac:dyDescent="0.25">
      <c r="B5" s="7" t="s">
        <v>326</v>
      </c>
      <c r="C5" s="5" t="s">
        <v>333</v>
      </c>
      <c r="D5" s="7" t="s">
        <v>533</v>
      </c>
      <c r="E5" s="7" t="s">
        <v>516</v>
      </c>
      <c r="F5" s="7" t="s">
        <v>534</v>
      </c>
      <c r="G5" s="7">
        <v>75</v>
      </c>
      <c r="H5" s="7">
        <v>3</v>
      </c>
      <c r="I5" s="7" t="s">
        <v>526</v>
      </c>
      <c r="J5" s="8">
        <v>42401</v>
      </c>
      <c r="K5" s="8">
        <v>42727</v>
      </c>
      <c r="L5" s="15">
        <f t="shared" ca="1" si="0"/>
        <v>0.59316770186335399</v>
      </c>
      <c r="M5" s="20">
        <f>+IF((Tabla2[[#This Row],[Ejecutado]]/Tabla2[[#This Row],[Meta 2016]])&gt;1,1,(Tabla2[[#This Row],[Ejecutado]]/Tabla2[[#This Row],[Meta 2016]]))</f>
        <v>0.04</v>
      </c>
    </row>
    <row r="6" spans="2:13" s="5" customFormat="1" ht="75" x14ac:dyDescent="0.25">
      <c r="B6" s="7" t="s">
        <v>326</v>
      </c>
      <c r="C6" s="5" t="s">
        <v>333</v>
      </c>
      <c r="D6" s="7" t="s">
        <v>10</v>
      </c>
      <c r="E6" s="7" t="s">
        <v>4</v>
      </c>
      <c r="F6" s="7" t="s">
        <v>11</v>
      </c>
      <c r="G6" s="7">
        <v>5</v>
      </c>
      <c r="H6" s="7">
        <v>8</v>
      </c>
      <c r="I6" s="7" t="s">
        <v>527</v>
      </c>
      <c r="J6" s="8">
        <v>42401</v>
      </c>
      <c r="K6" s="8">
        <v>42727</v>
      </c>
      <c r="L6" s="15">
        <f t="shared" ca="1" si="0"/>
        <v>0.59316770186335399</v>
      </c>
      <c r="M6" s="20">
        <f>+IF((Tabla2[[#This Row],[Ejecutado]]/Tabla2[[#This Row],[Meta 2016]])&gt;1,1,(Tabla2[[#This Row],[Ejecutado]]/Tabla2[[#This Row],[Meta 2016]]))</f>
        <v>1</v>
      </c>
    </row>
    <row r="7" spans="2:13" s="5" customFormat="1" ht="75" x14ac:dyDescent="0.25">
      <c r="B7" s="7" t="s">
        <v>326</v>
      </c>
      <c r="C7" s="5" t="s">
        <v>333</v>
      </c>
      <c r="D7" s="7" t="s">
        <v>12</v>
      </c>
      <c r="E7" s="7" t="s">
        <v>4</v>
      </c>
      <c r="F7" s="7" t="s">
        <v>13</v>
      </c>
      <c r="G7" s="7">
        <v>2</v>
      </c>
      <c r="H7" s="7">
        <v>2</v>
      </c>
      <c r="I7" s="7" t="s">
        <v>528</v>
      </c>
      <c r="J7" s="8">
        <v>42401</v>
      </c>
      <c r="K7" s="8">
        <v>42727</v>
      </c>
      <c r="L7" s="15">
        <f t="shared" ca="1" si="0"/>
        <v>0.59316770186335399</v>
      </c>
      <c r="M7" s="20">
        <f>+IF((Tabla2[[#This Row],[Ejecutado]]/Tabla2[[#This Row],[Meta 2016]])&gt;1,1,(Tabla2[[#This Row],[Ejecutado]]/Tabla2[[#This Row],[Meta 2016]]))</f>
        <v>1</v>
      </c>
    </row>
    <row r="8" spans="2:13" s="5" customFormat="1" ht="135" x14ac:dyDescent="0.25">
      <c r="B8" s="7" t="s">
        <v>326</v>
      </c>
      <c r="C8" s="5" t="s">
        <v>334</v>
      </c>
      <c r="D8" s="7" t="s">
        <v>14</v>
      </c>
      <c r="E8" s="7" t="s">
        <v>387</v>
      </c>
      <c r="F8" s="7" t="s">
        <v>16</v>
      </c>
      <c r="G8" s="7">
        <v>50</v>
      </c>
      <c r="H8" s="7">
        <v>47</v>
      </c>
      <c r="I8" s="7" t="s">
        <v>472</v>
      </c>
      <c r="J8" s="8">
        <v>42401</v>
      </c>
      <c r="K8" s="8">
        <v>42727</v>
      </c>
      <c r="L8" s="15">
        <f t="shared" ca="1" si="0"/>
        <v>0.59316770186335399</v>
      </c>
      <c r="M8" s="20">
        <f>+IF((Tabla2[[#This Row],[Ejecutado]]/Tabla2[[#This Row],[Meta 2016]])&gt;1,1,(Tabla2[[#This Row],[Ejecutado]]/Tabla2[[#This Row],[Meta 2016]]))</f>
        <v>0.94</v>
      </c>
    </row>
    <row r="9" spans="2:13" s="5" customFormat="1" ht="135" x14ac:dyDescent="0.25">
      <c r="B9" s="7" t="s">
        <v>326</v>
      </c>
      <c r="C9" s="5" t="s">
        <v>334</v>
      </c>
      <c r="D9" s="7" t="s">
        <v>17</v>
      </c>
      <c r="E9" s="7" t="s">
        <v>15</v>
      </c>
      <c r="F9" s="7" t="s">
        <v>18</v>
      </c>
      <c r="G9" s="7">
        <v>20</v>
      </c>
      <c r="H9" s="7">
        <v>6</v>
      </c>
      <c r="I9" s="7" t="s">
        <v>467</v>
      </c>
      <c r="J9" s="8">
        <v>42401</v>
      </c>
      <c r="K9" s="8">
        <v>42727</v>
      </c>
      <c r="L9" s="15">
        <f t="shared" ca="1" si="0"/>
        <v>0.59316770186335399</v>
      </c>
      <c r="M9" s="20">
        <f>+IF((Tabla2[[#This Row],[Ejecutado]]/Tabla2[[#This Row],[Meta 2016]])&gt;1,1,(Tabla2[[#This Row],[Ejecutado]]/Tabla2[[#This Row],[Meta 2016]]))</f>
        <v>0.3</v>
      </c>
    </row>
    <row r="10" spans="2:13" s="5" customFormat="1" ht="135" x14ac:dyDescent="0.25">
      <c r="B10" s="7" t="s">
        <v>326</v>
      </c>
      <c r="C10" s="5" t="s">
        <v>334</v>
      </c>
      <c r="D10" s="7" t="s">
        <v>19</v>
      </c>
      <c r="E10" s="7" t="s">
        <v>15</v>
      </c>
      <c r="F10" s="7" t="s">
        <v>20</v>
      </c>
      <c r="G10" s="7">
        <v>8</v>
      </c>
      <c r="H10" s="7">
        <v>51</v>
      </c>
      <c r="I10" s="7" t="s">
        <v>473</v>
      </c>
      <c r="J10" s="8">
        <v>42401</v>
      </c>
      <c r="K10" s="8">
        <v>42727</v>
      </c>
      <c r="L10" s="15">
        <f t="shared" ca="1" si="0"/>
        <v>0.59316770186335399</v>
      </c>
      <c r="M10" s="20">
        <f>+IF((Tabla2[[#This Row],[Ejecutado]]/Tabla2[[#This Row],[Meta 2016]])&gt;1,1,(Tabla2[[#This Row],[Ejecutado]]/Tabla2[[#This Row],[Meta 2016]]))</f>
        <v>1</v>
      </c>
    </row>
    <row r="11" spans="2:13" s="5" customFormat="1" ht="135" x14ac:dyDescent="0.25">
      <c r="B11" s="7" t="s">
        <v>326</v>
      </c>
      <c r="C11" s="5" t="s">
        <v>334</v>
      </c>
      <c r="D11" s="7" t="s">
        <v>21</v>
      </c>
      <c r="E11" s="7" t="s">
        <v>15</v>
      </c>
      <c r="F11" s="7" t="s">
        <v>22</v>
      </c>
      <c r="G11" s="7">
        <v>20</v>
      </c>
      <c r="H11" s="7">
        <v>29</v>
      </c>
      <c r="I11" s="7" t="s">
        <v>468</v>
      </c>
      <c r="J11" s="8">
        <v>42401</v>
      </c>
      <c r="K11" s="8">
        <v>42727</v>
      </c>
      <c r="L11" s="15">
        <f t="shared" ca="1" si="0"/>
        <v>0.59316770186335399</v>
      </c>
      <c r="M11" s="20">
        <f>+IF((Tabla2[[#This Row],[Ejecutado]]/Tabla2[[#This Row],[Meta 2016]])&gt;1,1,(Tabla2[[#This Row],[Ejecutado]]/Tabla2[[#This Row],[Meta 2016]]))</f>
        <v>1</v>
      </c>
    </row>
    <row r="12" spans="2:13" s="5" customFormat="1" ht="135" x14ac:dyDescent="0.25">
      <c r="B12" s="7" t="s">
        <v>326</v>
      </c>
      <c r="C12" s="5" t="s">
        <v>334</v>
      </c>
      <c r="D12" s="7" t="s">
        <v>23</v>
      </c>
      <c r="E12" s="7" t="s">
        <v>15</v>
      </c>
      <c r="F12" s="7" t="s">
        <v>24</v>
      </c>
      <c r="G12" s="7">
        <v>15</v>
      </c>
      <c r="H12" s="7">
        <v>11</v>
      </c>
      <c r="I12" s="7" t="s">
        <v>469</v>
      </c>
      <c r="J12" s="8">
        <v>42401</v>
      </c>
      <c r="K12" s="8">
        <v>42727</v>
      </c>
      <c r="L12" s="15">
        <f t="shared" ca="1" si="0"/>
        <v>0.59316770186335399</v>
      </c>
      <c r="M12" s="20">
        <f>+IF((Tabla2[[#This Row],[Ejecutado]]/Tabla2[[#This Row],[Meta 2016]])&gt;1,1,(Tabla2[[#This Row],[Ejecutado]]/Tabla2[[#This Row],[Meta 2016]]))</f>
        <v>0.73333333333333328</v>
      </c>
    </row>
    <row r="13" spans="2:13" s="5" customFormat="1" ht="57" x14ac:dyDescent="0.25">
      <c r="B13" s="7" t="s">
        <v>327</v>
      </c>
      <c r="C13" s="5" t="s">
        <v>335</v>
      </c>
      <c r="D13" s="7" t="s">
        <v>25</v>
      </c>
      <c r="E13" s="7" t="s">
        <v>4</v>
      </c>
      <c r="F13" s="7" t="s">
        <v>26</v>
      </c>
      <c r="G13" s="7">
        <v>4</v>
      </c>
      <c r="H13" s="7">
        <v>4</v>
      </c>
      <c r="I13" s="7" t="s">
        <v>465</v>
      </c>
      <c r="J13" s="8">
        <v>42401</v>
      </c>
      <c r="K13" s="8">
        <v>42727</v>
      </c>
      <c r="L13" s="15">
        <f t="shared" ca="1" si="0"/>
        <v>0.59316770186335399</v>
      </c>
      <c r="M13" s="20">
        <f>+IF((Tabla2[[#This Row],[Ejecutado]]/Tabla2[[#This Row],[Meta 2016]])&gt;1,1,(Tabla2[[#This Row],[Ejecutado]]/Tabla2[[#This Row],[Meta 2016]]))</f>
        <v>1</v>
      </c>
    </row>
    <row r="14" spans="2:13" s="5" customFormat="1" ht="71.25" x14ac:dyDescent="0.25">
      <c r="B14" s="7" t="s">
        <v>327</v>
      </c>
      <c r="C14" s="5" t="s">
        <v>335</v>
      </c>
      <c r="D14" s="7" t="s">
        <v>27</v>
      </c>
      <c r="E14" s="7" t="s">
        <v>4</v>
      </c>
      <c r="F14" s="7" t="s">
        <v>546</v>
      </c>
      <c r="G14" s="22">
        <v>10</v>
      </c>
      <c r="H14" s="7">
        <v>17</v>
      </c>
      <c r="I14" s="7" t="s">
        <v>547</v>
      </c>
      <c r="J14" s="8">
        <v>42401</v>
      </c>
      <c r="K14" s="8">
        <v>42727</v>
      </c>
      <c r="L14" s="15">
        <f t="shared" ca="1" si="0"/>
        <v>0.59316770186335399</v>
      </c>
      <c r="M14" s="20">
        <f>+IF((Tabla2[[#This Row],[Ejecutado]]/Tabla2[[#This Row],[Meta 2016]])&gt;1,1,(Tabla2[[#This Row],[Ejecutado]]/Tabla2[[#This Row],[Meta 2016]]))</f>
        <v>1</v>
      </c>
    </row>
    <row r="15" spans="2:13" s="5" customFormat="1" ht="60" x14ac:dyDescent="0.25">
      <c r="B15" s="7" t="s">
        <v>327</v>
      </c>
      <c r="C15" s="5" t="s">
        <v>336</v>
      </c>
      <c r="D15" s="7" t="s">
        <v>28</v>
      </c>
      <c r="E15" s="7" t="s">
        <v>29</v>
      </c>
      <c r="F15" s="7" t="s">
        <v>30</v>
      </c>
      <c r="G15" s="9">
        <v>1</v>
      </c>
      <c r="H15" s="18">
        <f>+((15*100%)+(16*50%)+(3*30%))/52</f>
        <v>0.45961538461538459</v>
      </c>
      <c r="I15" s="9" t="s">
        <v>466</v>
      </c>
      <c r="J15" s="8">
        <v>42401</v>
      </c>
      <c r="K15" s="8">
        <v>42727</v>
      </c>
      <c r="L15" s="15">
        <f t="shared" ca="1" si="0"/>
        <v>0.59316770186335399</v>
      </c>
      <c r="M15" s="20">
        <f>+IF((Tabla2[[#This Row],[Ejecutado]]/Tabla2[[#This Row],[Meta 2016]])&gt;1,1,(Tabla2[[#This Row],[Ejecutado]]/Tabla2[[#This Row],[Meta 2016]]))</f>
        <v>0.45961538461538459</v>
      </c>
    </row>
    <row r="16" spans="2:13" s="5" customFormat="1" ht="90" x14ac:dyDescent="0.25">
      <c r="B16" s="7" t="s">
        <v>327</v>
      </c>
      <c r="C16" s="5" t="s">
        <v>337</v>
      </c>
      <c r="D16" s="7" t="s">
        <v>31</v>
      </c>
      <c r="E16" s="7" t="s">
        <v>4</v>
      </c>
      <c r="F16" s="7" t="s">
        <v>32</v>
      </c>
      <c r="G16" s="7">
        <v>10</v>
      </c>
      <c r="H16" s="10">
        <v>1</v>
      </c>
      <c r="I16" s="7" t="s">
        <v>548</v>
      </c>
      <c r="J16" s="8">
        <v>42401</v>
      </c>
      <c r="K16" s="8">
        <v>42727</v>
      </c>
      <c r="L16" s="15">
        <f t="shared" ca="1" si="0"/>
        <v>0.59316770186335399</v>
      </c>
      <c r="M16" s="20">
        <f>+IF((Tabla2[[#This Row],[Ejecutado]]/Tabla2[[#This Row],[Meta 2016]])&gt;1,1,(Tabla2[[#This Row],[Ejecutado]]/Tabla2[[#This Row],[Meta 2016]]))</f>
        <v>0.1</v>
      </c>
    </row>
    <row r="17" spans="2:13" s="5" customFormat="1" ht="90" x14ac:dyDescent="0.25">
      <c r="B17" s="7" t="s">
        <v>327</v>
      </c>
      <c r="C17" s="5" t="s">
        <v>337</v>
      </c>
      <c r="D17" s="7" t="s">
        <v>33</v>
      </c>
      <c r="E17" s="7" t="s">
        <v>4</v>
      </c>
      <c r="F17" s="7" t="s">
        <v>34</v>
      </c>
      <c r="G17" s="7">
        <v>10</v>
      </c>
      <c r="H17" s="7">
        <v>0</v>
      </c>
      <c r="I17" s="7" t="s">
        <v>549</v>
      </c>
      <c r="J17" s="8">
        <v>42401</v>
      </c>
      <c r="K17" s="8">
        <v>42727</v>
      </c>
      <c r="L17" s="15">
        <f t="shared" ca="1" si="0"/>
        <v>0.59316770186335399</v>
      </c>
      <c r="M17" s="20">
        <f>+IF((Tabla2[[#This Row],[Ejecutado]]/Tabla2[[#This Row],[Meta 2016]])&gt;1,1,(Tabla2[[#This Row],[Ejecutado]]/Tabla2[[#This Row],[Meta 2016]]))</f>
        <v>0</v>
      </c>
    </row>
    <row r="18" spans="2:13" s="5" customFormat="1" ht="185.25" x14ac:dyDescent="0.25">
      <c r="B18" s="7" t="s">
        <v>327</v>
      </c>
      <c r="C18" s="5" t="s">
        <v>338</v>
      </c>
      <c r="D18" s="7" t="s">
        <v>35</v>
      </c>
      <c r="E18" s="7" t="s">
        <v>4</v>
      </c>
      <c r="F18" s="7" t="s">
        <v>36</v>
      </c>
      <c r="G18" s="7">
        <v>6</v>
      </c>
      <c r="H18" s="7">
        <v>6</v>
      </c>
      <c r="I18" s="7" t="s">
        <v>550</v>
      </c>
      <c r="J18" s="8">
        <v>42401</v>
      </c>
      <c r="K18" s="8">
        <v>42727</v>
      </c>
      <c r="L18" s="15">
        <f t="shared" ca="1" si="0"/>
        <v>0.59316770186335399</v>
      </c>
      <c r="M18" s="20">
        <f>+IF((Tabla2[[#This Row],[Ejecutado]]/Tabla2[[#This Row],[Meta 2016]])&gt;1,1,(Tabla2[[#This Row],[Ejecutado]]/Tabla2[[#This Row],[Meta 2016]]))</f>
        <v>1</v>
      </c>
    </row>
    <row r="19" spans="2:13" s="5" customFormat="1" ht="57" x14ac:dyDescent="0.25">
      <c r="B19" s="7" t="s">
        <v>327</v>
      </c>
      <c r="C19" s="5" t="s">
        <v>339</v>
      </c>
      <c r="D19" s="7" t="s">
        <v>37</v>
      </c>
      <c r="E19" s="7" t="s">
        <v>4</v>
      </c>
      <c r="F19" s="7" t="s">
        <v>38</v>
      </c>
      <c r="G19" s="7">
        <v>1</v>
      </c>
      <c r="H19" s="7">
        <v>2</v>
      </c>
      <c r="I19" s="7" t="s">
        <v>493</v>
      </c>
      <c r="J19" s="8">
        <v>42401</v>
      </c>
      <c r="K19" s="8">
        <v>42727</v>
      </c>
      <c r="L19" s="15">
        <f t="shared" ca="1" si="0"/>
        <v>0.59316770186335399</v>
      </c>
      <c r="M19" s="20">
        <f>+IF((Tabla2[[#This Row],[Ejecutado]]/Tabla2[[#This Row],[Meta 2016]])&gt;1,1,(Tabla2[[#This Row],[Ejecutado]]/Tabla2[[#This Row],[Meta 2016]]))</f>
        <v>1</v>
      </c>
    </row>
    <row r="20" spans="2:13" s="5" customFormat="1" ht="57" x14ac:dyDescent="0.25">
      <c r="B20" s="7" t="s">
        <v>327</v>
      </c>
      <c r="C20" s="5" t="s">
        <v>339</v>
      </c>
      <c r="D20" s="7" t="s">
        <v>39</v>
      </c>
      <c r="E20" s="7" t="s">
        <v>388</v>
      </c>
      <c r="F20" s="7" t="s">
        <v>40</v>
      </c>
      <c r="G20" s="7">
        <v>1</v>
      </c>
      <c r="H20" s="7">
        <v>1</v>
      </c>
      <c r="I20" s="7" t="s">
        <v>494</v>
      </c>
      <c r="J20" s="8">
        <v>42401</v>
      </c>
      <c r="K20" s="8">
        <v>42727</v>
      </c>
      <c r="L20" s="15">
        <f t="shared" ca="1" si="0"/>
        <v>0.59316770186335399</v>
      </c>
      <c r="M20" s="20">
        <f>+IF((Tabla2[[#This Row],[Ejecutado]]/Tabla2[[#This Row],[Meta 2016]])&gt;1,1,(Tabla2[[#This Row],[Ejecutado]]/Tabla2[[#This Row],[Meta 2016]]))</f>
        <v>1</v>
      </c>
    </row>
    <row r="21" spans="2:13" s="5" customFormat="1" ht="75" x14ac:dyDescent="0.25">
      <c r="B21" s="7" t="s">
        <v>327</v>
      </c>
      <c r="C21" s="5" t="s">
        <v>340</v>
      </c>
      <c r="D21" s="7" t="s">
        <v>41</v>
      </c>
      <c r="E21" s="7" t="s">
        <v>4</v>
      </c>
      <c r="F21" s="7" t="s">
        <v>42</v>
      </c>
      <c r="G21" s="7">
        <v>20</v>
      </c>
      <c r="H21" s="7">
        <f>82+7</f>
        <v>89</v>
      </c>
      <c r="I21" s="7" t="s">
        <v>551</v>
      </c>
      <c r="J21" s="8">
        <v>42401</v>
      </c>
      <c r="K21" s="8">
        <v>42727</v>
      </c>
      <c r="L21" s="15">
        <f t="shared" ca="1" si="0"/>
        <v>0.59316770186335399</v>
      </c>
      <c r="M21" s="20">
        <f>+IF((Tabla2[[#This Row],[Ejecutado]]/Tabla2[[#This Row],[Meta 2016]])&gt;1,1,(Tabla2[[#This Row],[Ejecutado]]/Tabla2[[#This Row],[Meta 2016]]))</f>
        <v>1</v>
      </c>
    </row>
    <row r="22" spans="2:13" s="5" customFormat="1" ht="75" x14ac:dyDescent="0.25">
      <c r="B22" s="7" t="s">
        <v>327</v>
      </c>
      <c r="C22" s="5" t="s">
        <v>340</v>
      </c>
      <c r="D22" s="7" t="s">
        <v>43</v>
      </c>
      <c r="E22" s="7" t="s">
        <v>44</v>
      </c>
      <c r="F22" s="7" t="s">
        <v>45</v>
      </c>
      <c r="G22" s="9">
        <v>0.4</v>
      </c>
      <c r="H22" s="9">
        <v>0</v>
      </c>
      <c r="I22" s="9" t="s">
        <v>474</v>
      </c>
      <c r="J22" s="8">
        <v>42401</v>
      </c>
      <c r="K22" s="8">
        <v>42727</v>
      </c>
      <c r="L22" s="15">
        <f t="shared" ca="1" si="0"/>
        <v>0.59316770186335399</v>
      </c>
      <c r="M22" s="20">
        <f>+IF((Tabla2[[#This Row],[Ejecutado]]/Tabla2[[#This Row],[Meta 2016]])&gt;1,1,(Tabla2[[#This Row],[Ejecutado]]/Tabla2[[#This Row],[Meta 2016]]))</f>
        <v>0</v>
      </c>
    </row>
    <row r="23" spans="2:13" s="5" customFormat="1" ht="75" x14ac:dyDescent="0.25">
      <c r="B23" s="7" t="s">
        <v>327</v>
      </c>
      <c r="C23" s="5" t="s">
        <v>340</v>
      </c>
      <c r="D23" s="7" t="s">
        <v>46</v>
      </c>
      <c r="E23" s="7" t="s">
        <v>47</v>
      </c>
      <c r="F23" s="7" t="s">
        <v>48</v>
      </c>
      <c r="G23" s="7">
        <v>10</v>
      </c>
      <c r="H23" s="7">
        <v>9</v>
      </c>
      <c r="I23" s="7" t="s">
        <v>558</v>
      </c>
      <c r="J23" s="8">
        <v>42401</v>
      </c>
      <c r="K23" s="8">
        <v>42727</v>
      </c>
      <c r="L23" s="15">
        <f t="shared" ca="1" si="0"/>
        <v>0.59316770186335399</v>
      </c>
      <c r="M23" s="20">
        <f>+IF((Tabla2[[#This Row],[Ejecutado]]/Tabla2[[#This Row],[Meta 2016]])&gt;1,1,(Tabla2[[#This Row],[Ejecutado]]/Tabla2[[#This Row],[Meta 2016]]))</f>
        <v>0.9</v>
      </c>
    </row>
    <row r="24" spans="2:13" s="5" customFormat="1" ht="60" x14ac:dyDescent="0.25">
      <c r="B24" s="7" t="s">
        <v>327</v>
      </c>
      <c r="C24" s="5" t="s">
        <v>341</v>
      </c>
      <c r="D24" s="7" t="s">
        <v>49</v>
      </c>
      <c r="E24" s="7" t="s">
        <v>50</v>
      </c>
      <c r="F24" s="7" t="s">
        <v>51</v>
      </c>
      <c r="G24" s="7">
        <v>1</v>
      </c>
      <c r="H24" s="7">
        <v>1</v>
      </c>
      <c r="I24" s="7" t="s">
        <v>404</v>
      </c>
      <c r="J24" s="8">
        <v>42401</v>
      </c>
      <c r="K24" s="8">
        <v>42727</v>
      </c>
      <c r="L24" s="15">
        <f t="shared" ca="1" si="0"/>
        <v>0.59316770186335399</v>
      </c>
      <c r="M24" s="20">
        <f>+IF((Tabla2[[#This Row],[Ejecutado]]/Tabla2[[#This Row],[Meta 2016]])&gt;1,1,(Tabla2[[#This Row],[Ejecutado]]/Tabla2[[#This Row],[Meta 2016]]))</f>
        <v>1</v>
      </c>
    </row>
    <row r="25" spans="2:13" s="5" customFormat="1" ht="60" x14ac:dyDescent="0.25">
      <c r="B25" s="7" t="s">
        <v>327</v>
      </c>
      <c r="C25" s="5" t="s">
        <v>341</v>
      </c>
      <c r="D25" s="7" t="s">
        <v>499</v>
      </c>
      <c r="E25" s="7" t="s">
        <v>389</v>
      </c>
      <c r="F25" s="7" t="s">
        <v>52</v>
      </c>
      <c r="G25" s="7">
        <v>1</v>
      </c>
      <c r="H25" s="7">
        <v>1</v>
      </c>
      <c r="I25" s="7" t="s">
        <v>475</v>
      </c>
      <c r="J25" s="8">
        <v>42401</v>
      </c>
      <c r="K25" s="8">
        <v>42727</v>
      </c>
      <c r="L25" s="15">
        <f t="shared" ca="1" si="0"/>
        <v>0.59316770186335399</v>
      </c>
      <c r="M25" s="20">
        <f>+IF((Tabla2[[#This Row],[Ejecutado]]/Tabla2[[#This Row],[Meta 2016]])&gt;1,1,(Tabla2[[#This Row],[Ejecutado]]/Tabla2[[#This Row],[Meta 2016]]))</f>
        <v>1</v>
      </c>
    </row>
    <row r="26" spans="2:13" s="5" customFormat="1" ht="135" x14ac:dyDescent="0.25">
      <c r="B26" s="7" t="s">
        <v>53</v>
      </c>
      <c r="C26" s="5" t="s">
        <v>342</v>
      </c>
      <c r="D26" s="7" t="s">
        <v>54</v>
      </c>
      <c r="E26" s="7" t="s">
        <v>55</v>
      </c>
      <c r="F26" s="7" t="s">
        <v>56</v>
      </c>
      <c r="G26" s="7">
        <v>20</v>
      </c>
      <c r="H26" s="7">
        <f>20+14+10+14+30</f>
        <v>88</v>
      </c>
      <c r="I26" s="7" t="s">
        <v>440</v>
      </c>
      <c r="J26" s="8">
        <v>42401</v>
      </c>
      <c r="K26" s="8">
        <v>42727</v>
      </c>
      <c r="L26" s="15">
        <f t="shared" ca="1" si="0"/>
        <v>0.59316770186335399</v>
      </c>
      <c r="M26" s="20">
        <f>+IF((Tabla2[[#This Row],[Ejecutado]]/Tabla2[[#This Row],[Meta 2016]])&gt;1,1,(Tabla2[[#This Row],[Ejecutado]]/Tabla2[[#This Row],[Meta 2016]]))</f>
        <v>1</v>
      </c>
    </row>
    <row r="27" spans="2:13" s="5" customFormat="1" ht="85.5" x14ac:dyDescent="0.25">
      <c r="B27" s="7" t="s">
        <v>53</v>
      </c>
      <c r="C27" s="5" t="s">
        <v>343</v>
      </c>
      <c r="D27" s="7" t="s">
        <v>57</v>
      </c>
      <c r="E27" s="7" t="s">
        <v>4</v>
      </c>
      <c r="F27" s="7" t="s">
        <v>58</v>
      </c>
      <c r="G27" s="7">
        <v>5</v>
      </c>
      <c r="H27" s="7">
        <v>3</v>
      </c>
      <c r="I27" s="7" t="s">
        <v>552</v>
      </c>
      <c r="J27" s="8">
        <v>42401</v>
      </c>
      <c r="K27" s="8">
        <v>42727</v>
      </c>
      <c r="L27" s="15">
        <f t="shared" ca="1" si="0"/>
        <v>0.59316770186335399</v>
      </c>
      <c r="M27" s="20">
        <f>+IF((Tabla2[[#This Row],[Ejecutado]]/Tabla2[[#This Row],[Meta 2016]])&gt;1,1,(Tabla2[[#This Row],[Ejecutado]]/Tabla2[[#This Row],[Meta 2016]]))</f>
        <v>0.6</v>
      </c>
    </row>
    <row r="28" spans="2:13" s="5" customFormat="1" ht="128.25" x14ac:dyDescent="0.25">
      <c r="B28" s="7" t="s">
        <v>53</v>
      </c>
      <c r="C28" s="5" t="s">
        <v>343</v>
      </c>
      <c r="D28" s="7" t="s">
        <v>59</v>
      </c>
      <c r="E28" s="7" t="s">
        <v>4</v>
      </c>
      <c r="F28" s="7" t="s">
        <v>60</v>
      </c>
      <c r="G28" s="7">
        <v>2</v>
      </c>
      <c r="H28" s="7">
        <v>4</v>
      </c>
      <c r="I28" s="7" t="s">
        <v>553</v>
      </c>
      <c r="J28" s="8">
        <v>42401</v>
      </c>
      <c r="K28" s="8">
        <v>42727</v>
      </c>
      <c r="L28" s="15">
        <f t="shared" ca="1" si="0"/>
        <v>0.59316770186335399</v>
      </c>
      <c r="M28" s="20">
        <f>+IF((Tabla2[[#This Row],[Ejecutado]]/Tabla2[[#This Row],[Meta 2016]])&gt;1,1,(Tabla2[[#This Row],[Ejecutado]]/Tabla2[[#This Row],[Meta 2016]]))</f>
        <v>1</v>
      </c>
    </row>
    <row r="29" spans="2:13" s="5" customFormat="1" ht="60" x14ac:dyDescent="0.25">
      <c r="B29" s="7" t="s">
        <v>53</v>
      </c>
      <c r="C29" s="5" t="s">
        <v>344</v>
      </c>
      <c r="D29" s="7" t="s">
        <v>61</v>
      </c>
      <c r="E29" s="7" t="s">
        <v>4</v>
      </c>
      <c r="F29" s="7" t="s">
        <v>62</v>
      </c>
      <c r="G29" s="7">
        <v>69</v>
      </c>
      <c r="H29" s="7">
        <v>0</v>
      </c>
      <c r="I29" s="7" t="s">
        <v>529</v>
      </c>
      <c r="J29" s="8">
        <v>42401</v>
      </c>
      <c r="K29" s="8">
        <v>42727</v>
      </c>
      <c r="L29" s="15">
        <f t="shared" ca="1" si="0"/>
        <v>0.59316770186335399</v>
      </c>
      <c r="M29" s="20">
        <v>0.3</v>
      </c>
    </row>
    <row r="30" spans="2:13" s="5" customFormat="1" ht="45" x14ac:dyDescent="0.25">
      <c r="B30" s="7" t="s">
        <v>53</v>
      </c>
      <c r="C30" s="5" t="s">
        <v>345</v>
      </c>
      <c r="D30" s="7" t="s">
        <v>535</v>
      </c>
      <c r="E30" s="7" t="s">
        <v>516</v>
      </c>
      <c r="F30" s="7" t="s">
        <v>536</v>
      </c>
      <c r="G30" s="7">
        <v>200</v>
      </c>
      <c r="H30" s="7">
        <v>26</v>
      </c>
      <c r="I30" s="7" t="s">
        <v>560</v>
      </c>
      <c r="J30" s="8">
        <v>42401</v>
      </c>
      <c r="K30" s="8">
        <v>42727</v>
      </c>
      <c r="L30" s="15">
        <f t="shared" ref="L30:L60" ca="1" si="1">(DAYS360(J30,TODAY(),FALSE)/DAYS360(J30,K30,FALSE))</f>
        <v>0.59316770186335399</v>
      </c>
      <c r="M30" s="20">
        <f>+IF((Tabla2[[#This Row],[Ejecutado]]/Tabla2[[#This Row],[Meta 2016]])&gt;1,1,(Tabla2[[#This Row],[Ejecutado]]/Tabla2[[#This Row],[Meta 2016]]))</f>
        <v>0.13</v>
      </c>
    </row>
    <row r="31" spans="2:13" s="5" customFormat="1" ht="85.5" x14ac:dyDescent="0.25">
      <c r="B31" s="7" t="s">
        <v>53</v>
      </c>
      <c r="C31" s="5" t="s">
        <v>345</v>
      </c>
      <c r="D31" s="7" t="s">
        <v>63</v>
      </c>
      <c r="E31" s="7" t="s">
        <v>4</v>
      </c>
      <c r="F31" s="7" t="s">
        <v>64</v>
      </c>
      <c r="G31" s="7">
        <v>10</v>
      </c>
      <c r="H31" s="7">
        <v>14</v>
      </c>
      <c r="I31" s="7" t="s">
        <v>559</v>
      </c>
      <c r="J31" s="8">
        <v>42401</v>
      </c>
      <c r="K31" s="8">
        <v>42727</v>
      </c>
      <c r="L31" s="15">
        <f t="shared" ca="1" si="1"/>
        <v>0.59316770186335399</v>
      </c>
      <c r="M31" s="20">
        <f>+IF((Tabla2[[#This Row],[Ejecutado]]/Tabla2[[#This Row],[Meta 2016]])&gt;1,1,(Tabla2[[#This Row],[Ejecutado]]/Tabla2[[#This Row],[Meta 2016]]))</f>
        <v>1</v>
      </c>
    </row>
    <row r="32" spans="2:13" s="5" customFormat="1" ht="85.5" x14ac:dyDescent="0.25">
      <c r="B32" s="7" t="s">
        <v>53</v>
      </c>
      <c r="C32" s="5" t="s">
        <v>345</v>
      </c>
      <c r="D32" s="7" t="s">
        <v>65</v>
      </c>
      <c r="E32" s="7" t="s">
        <v>66</v>
      </c>
      <c r="F32" s="7" t="s">
        <v>67</v>
      </c>
      <c r="G32" s="7">
        <v>15</v>
      </c>
      <c r="H32" s="7">
        <v>11</v>
      </c>
      <c r="I32" s="7" t="s">
        <v>496</v>
      </c>
      <c r="J32" s="8">
        <v>42401</v>
      </c>
      <c r="K32" s="8">
        <v>42727</v>
      </c>
      <c r="L32" s="15">
        <f t="shared" ca="1" si="1"/>
        <v>0.59316770186335399</v>
      </c>
      <c r="M32" s="20">
        <f>+IF((Tabla2[[#This Row],[Ejecutado]]/Tabla2[[#This Row],[Meta 2016]])&gt;1,1,(Tabla2[[#This Row],[Ejecutado]]/Tabla2[[#This Row],[Meta 2016]]))</f>
        <v>0.73333333333333328</v>
      </c>
    </row>
    <row r="33" spans="2:14" s="5" customFormat="1" ht="71.25" x14ac:dyDescent="0.25">
      <c r="B33" s="7" t="s">
        <v>53</v>
      </c>
      <c r="C33" s="5" t="s">
        <v>345</v>
      </c>
      <c r="D33" s="7" t="s">
        <v>68</v>
      </c>
      <c r="E33" s="7" t="s">
        <v>66</v>
      </c>
      <c r="F33" s="7" t="s">
        <v>69</v>
      </c>
      <c r="G33" s="7">
        <v>1000</v>
      </c>
      <c r="H33" s="7">
        <v>615</v>
      </c>
      <c r="I33" s="7" t="s">
        <v>521</v>
      </c>
      <c r="J33" s="8">
        <v>42401</v>
      </c>
      <c r="K33" s="8">
        <v>42727</v>
      </c>
      <c r="L33" s="15">
        <f t="shared" ca="1" si="1"/>
        <v>0.59316770186335399</v>
      </c>
      <c r="M33" s="20">
        <f>+IF((Tabla2[[#This Row],[Ejecutado]]/Tabla2[[#This Row],[Meta 2016]])&gt;1,1,(Tabla2[[#This Row],[Ejecutado]]/Tabla2[[#This Row],[Meta 2016]]))</f>
        <v>0.61499999999999999</v>
      </c>
    </row>
    <row r="34" spans="2:14" s="5" customFormat="1" ht="45" x14ac:dyDescent="0.25">
      <c r="B34" s="7" t="s">
        <v>53</v>
      </c>
      <c r="C34" s="5" t="s">
        <v>345</v>
      </c>
      <c r="D34" s="7" t="s">
        <v>70</v>
      </c>
      <c r="E34" s="7" t="s">
        <v>71</v>
      </c>
      <c r="F34" s="7" t="s">
        <v>72</v>
      </c>
      <c r="G34" s="7">
        <v>250</v>
      </c>
      <c r="H34" s="7">
        <v>0</v>
      </c>
      <c r="I34" s="7" t="s">
        <v>476</v>
      </c>
      <c r="J34" s="8">
        <v>42401</v>
      </c>
      <c r="K34" s="8">
        <v>42727</v>
      </c>
      <c r="L34" s="15">
        <f t="shared" ca="1" si="1"/>
        <v>0.59316770186335399</v>
      </c>
      <c r="M34" s="20">
        <f>+IF((Tabla2[[#This Row],[Ejecutado]]/Tabla2[[#This Row],[Meta 2016]])&gt;1,1,(Tabla2[[#This Row],[Ejecutado]]/Tabla2[[#This Row],[Meta 2016]]))</f>
        <v>0</v>
      </c>
    </row>
    <row r="35" spans="2:14" s="5" customFormat="1" ht="57" x14ac:dyDescent="0.25">
      <c r="B35" s="7" t="s">
        <v>53</v>
      </c>
      <c r="C35" s="5" t="s">
        <v>345</v>
      </c>
      <c r="D35" s="7" t="s">
        <v>73</v>
      </c>
      <c r="E35" s="7" t="s">
        <v>71</v>
      </c>
      <c r="F35" s="7" t="s">
        <v>74</v>
      </c>
      <c r="G35" s="7">
        <v>15</v>
      </c>
      <c r="H35" s="7">
        <v>11</v>
      </c>
      <c r="I35" s="7" t="s">
        <v>477</v>
      </c>
      <c r="J35" s="8">
        <v>42401</v>
      </c>
      <c r="K35" s="8">
        <v>42727</v>
      </c>
      <c r="L35" s="15">
        <f t="shared" ca="1" si="1"/>
        <v>0.59316770186335399</v>
      </c>
      <c r="M35" s="20">
        <f>+IF((Tabla2[[#This Row],[Ejecutado]]/Tabla2[[#This Row],[Meta 2016]])&gt;1,1,(Tabla2[[#This Row],[Ejecutado]]/Tabla2[[#This Row],[Meta 2016]]))</f>
        <v>0.73333333333333328</v>
      </c>
    </row>
    <row r="36" spans="2:14" s="5" customFormat="1" ht="57" x14ac:dyDescent="0.25">
      <c r="B36" s="7" t="s">
        <v>53</v>
      </c>
      <c r="C36" s="5" t="s">
        <v>345</v>
      </c>
      <c r="D36" s="7" t="s">
        <v>75</v>
      </c>
      <c r="E36" s="7" t="s">
        <v>76</v>
      </c>
      <c r="F36" s="7" t="s">
        <v>77</v>
      </c>
      <c r="G36" s="7">
        <v>1</v>
      </c>
      <c r="H36" s="7">
        <v>0.3</v>
      </c>
      <c r="I36" s="7" t="s">
        <v>462</v>
      </c>
      <c r="J36" s="8">
        <v>42401</v>
      </c>
      <c r="K36" s="8">
        <v>42727</v>
      </c>
      <c r="L36" s="15">
        <f t="shared" ca="1" si="1"/>
        <v>0.59316770186335399</v>
      </c>
      <c r="M36" s="20">
        <f>+IF((Tabla2[[#This Row],[Ejecutado]]/Tabla2[[#This Row],[Meta 2016]])&gt;1,1,(Tabla2[[#This Row],[Ejecutado]]/Tabla2[[#This Row],[Meta 2016]]))</f>
        <v>0.3</v>
      </c>
    </row>
    <row r="37" spans="2:14" s="5" customFormat="1" ht="71.25" x14ac:dyDescent="0.25">
      <c r="B37" s="7" t="s">
        <v>53</v>
      </c>
      <c r="C37" s="5" t="s">
        <v>345</v>
      </c>
      <c r="D37" s="7" t="s">
        <v>537</v>
      </c>
      <c r="E37" s="7" t="s">
        <v>516</v>
      </c>
      <c r="F37" s="7" t="s">
        <v>538</v>
      </c>
      <c r="G37" s="7">
        <v>50</v>
      </c>
      <c r="H37" s="7">
        <f>30+30</f>
        <v>60</v>
      </c>
      <c r="I37" s="7" t="s">
        <v>501</v>
      </c>
      <c r="J37" s="8">
        <v>42401</v>
      </c>
      <c r="K37" s="8">
        <v>42727</v>
      </c>
      <c r="L37" s="15">
        <f t="shared" ca="1" si="1"/>
        <v>0.59316770186335399</v>
      </c>
      <c r="M37" s="20">
        <f>+IF((Tabla2[[#This Row],[Ejecutado]]/Tabla2[[#This Row],[Meta 2016]])&gt;1,1,(Tabla2[[#This Row],[Ejecutado]]/Tabla2[[#This Row],[Meta 2016]]))</f>
        <v>1</v>
      </c>
    </row>
    <row r="38" spans="2:14" s="5" customFormat="1" ht="99.75" x14ac:dyDescent="0.25">
      <c r="B38" s="7" t="s">
        <v>53</v>
      </c>
      <c r="C38" s="5" t="s">
        <v>346</v>
      </c>
      <c r="D38" s="7" t="s">
        <v>78</v>
      </c>
      <c r="E38" s="7" t="s">
        <v>4</v>
      </c>
      <c r="F38" s="7" t="s">
        <v>79</v>
      </c>
      <c r="G38" s="7">
        <v>10</v>
      </c>
      <c r="H38" s="7">
        <v>7</v>
      </c>
      <c r="I38" s="7" t="s">
        <v>530</v>
      </c>
      <c r="J38" s="8">
        <v>42401</v>
      </c>
      <c r="K38" s="8">
        <v>42727</v>
      </c>
      <c r="L38" s="15">
        <f t="shared" ca="1" si="1"/>
        <v>0.59316770186335399</v>
      </c>
      <c r="M38" s="20">
        <f>+IF((Tabla2[[#This Row],[Ejecutado]]/Tabla2[[#This Row],[Meta 2016]])&gt;1,1,(Tabla2[[#This Row],[Ejecutado]]/Tabla2[[#This Row],[Meta 2016]]))</f>
        <v>0.7</v>
      </c>
    </row>
    <row r="39" spans="2:14" s="5" customFormat="1" ht="60" x14ac:dyDescent="0.25">
      <c r="B39" s="7" t="s">
        <v>53</v>
      </c>
      <c r="C39" s="5" t="s">
        <v>346</v>
      </c>
      <c r="D39" s="7" t="s">
        <v>80</v>
      </c>
      <c r="E39" s="7" t="s">
        <v>4</v>
      </c>
      <c r="F39" s="7" t="s">
        <v>81</v>
      </c>
      <c r="G39" s="7">
        <v>10</v>
      </c>
      <c r="H39" s="7">
        <v>7</v>
      </c>
      <c r="I39" s="7" t="s">
        <v>531</v>
      </c>
      <c r="J39" s="8">
        <v>42401</v>
      </c>
      <c r="K39" s="8">
        <v>42727</v>
      </c>
      <c r="L39" s="15">
        <f t="shared" ca="1" si="1"/>
        <v>0.59316770186335399</v>
      </c>
      <c r="M39" s="20">
        <f>+IF((Tabla2[[#This Row],[Ejecutado]]/Tabla2[[#This Row],[Meta 2016]])&gt;1,1,(Tabla2[[#This Row],[Ejecutado]]/Tabla2[[#This Row],[Meta 2016]]))</f>
        <v>0.7</v>
      </c>
    </row>
    <row r="40" spans="2:14" s="5" customFormat="1" ht="85.5" x14ac:dyDescent="0.25">
      <c r="B40" s="7" t="s">
        <v>53</v>
      </c>
      <c r="C40" s="5" t="s">
        <v>347</v>
      </c>
      <c r="D40" s="7" t="s">
        <v>82</v>
      </c>
      <c r="E40" s="7" t="s">
        <v>83</v>
      </c>
      <c r="F40" s="7" t="s">
        <v>84</v>
      </c>
      <c r="G40" s="7">
        <v>10</v>
      </c>
      <c r="H40" s="7">
        <v>30</v>
      </c>
      <c r="I40" s="7" t="s">
        <v>554</v>
      </c>
      <c r="J40" s="8">
        <v>42401</v>
      </c>
      <c r="K40" s="8">
        <v>42727</v>
      </c>
      <c r="L40" s="15">
        <f t="shared" ca="1" si="1"/>
        <v>0.59316770186335399</v>
      </c>
      <c r="M40" s="20">
        <f>+IF((Tabla2[[#This Row],[Ejecutado]]/Tabla2[[#This Row],[Meta 2016]])&gt;1,1,(Tabla2[[#This Row],[Ejecutado]]/Tabla2[[#This Row],[Meta 2016]]))</f>
        <v>1</v>
      </c>
      <c r="N40" s="20">
        <f>+IF((Tabla2[[#This Row],[Ejecutado]]/Tabla2[[#This Row],[Meta 2016]])&gt;1,1,(Tabla2[[#This Row],[Ejecutado]]/Tabla2[[#This Row],[Meta 2016]]))</f>
        <v>1</v>
      </c>
    </row>
    <row r="41" spans="2:14" s="5" customFormat="1" ht="75" x14ac:dyDescent="0.25">
      <c r="B41" s="7" t="s">
        <v>53</v>
      </c>
      <c r="C41" s="5" t="s">
        <v>348</v>
      </c>
      <c r="D41" s="7" t="s">
        <v>85</v>
      </c>
      <c r="E41" s="7" t="s">
        <v>4</v>
      </c>
      <c r="F41" s="7" t="s">
        <v>86</v>
      </c>
      <c r="G41" s="7">
        <v>10</v>
      </c>
      <c r="H41" s="7">
        <v>8</v>
      </c>
      <c r="I41" s="7" t="s">
        <v>555</v>
      </c>
      <c r="J41" s="8">
        <v>42401</v>
      </c>
      <c r="K41" s="8">
        <v>42727</v>
      </c>
      <c r="L41" s="15">
        <f t="shared" ca="1" si="1"/>
        <v>0.59316770186335399</v>
      </c>
      <c r="M41" s="20">
        <v>0.6</v>
      </c>
    </row>
    <row r="42" spans="2:14" s="5" customFormat="1" ht="75" x14ac:dyDescent="0.25">
      <c r="B42" s="7" t="s">
        <v>53</v>
      </c>
      <c r="C42" s="5" t="s">
        <v>348</v>
      </c>
      <c r="D42" s="7" t="s">
        <v>87</v>
      </c>
      <c r="E42" s="7" t="s">
        <v>4</v>
      </c>
      <c r="F42" s="7" t="s">
        <v>88</v>
      </c>
      <c r="G42" s="7">
        <v>10</v>
      </c>
      <c r="H42" s="7">
        <v>0</v>
      </c>
      <c r="I42" s="7" t="s">
        <v>556</v>
      </c>
      <c r="J42" s="8">
        <v>42401</v>
      </c>
      <c r="K42" s="8">
        <v>42727</v>
      </c>
      <c r="L42" s="15">
        <f t="shared" ca="1" si="1"/>
        <v>0.59316770186335399</v>
      </c>
      <c r="M42" s="20">
        <f>+IF((Tabla2[[#This Row],[Ejecutado]]/Tabla2[[#This Row],[Meta 2016]])&gt;1,1,(Tabla2[[#This Row],[Ejecutado]]/Tabla2[[#This Row],[Meta 2016]]))</f>
        <v>0</v>
      </c>
    </row>
    <row r="43" spans="2:14" s="5" customFormat="1" ht="99.75" x14ac:dyDescent="0.25">
      <c r="B43" s="10" t="s">
        <v>328</v>
      </c>
      <c r="C43" s="5" t="s">
        <v>349</v>
      </c>
      <c r="D43" s="7" t="s">
        <v>89</v>
      </c>
      <c r="E43" s="7" t="s">
        <v>50</v>
      </c>
      <c r="F43" s="7" t="s">
        <v>90</v>
      </c>
      <c r="G43" s="7">
        <v>30</v>
      </c>
      <c r="H43" s="7">
        <v>0</v>
      </c>
      <c r="I43" s="7" t="s">
        <v>522</v>
      </c>
      <c r="J43" s="8">
        <v>42401</v>
      </c>
      <c r="K43" s="8">
        <v>42727</v>
      </c>
      <c r="L43" s="15">
        <f t="shared" ca="1" si="1"/>
        <v>0.59316770186335399</v>
      </c>
      <c r="M43" s="20">
        <f>+IF((Tabla2[[#This Row],[Ejecutado]]/Tabla2[[#This Row],[Meta 2016]])&gt;1,1,(Tabla2[[#This Row],[Ejecutado]]/Tabla2[[#This Row],[Meta 2016]]))</f>
        <v>0</v>
      </c>
    </row>
    <row r="44" spans="2:14" s="5" customFormat="1" ht="99.75" x14ac:dyDescent="0.25">
      <c r="B44" s="10" t="s">
        <v>328</v>
      </c>
      <c r="C44" s="5" t="s">
        <v>349</v>
      </c>
      <c r="D44" s="7" t="s">
        <v>91</v>
      </c>
      <c r="E44" s="7" t="s">
        <v>50</v>
      </c>
      <c r="F44" s="7" t="s">
        <v>92</v>
      </c>
      <c r="G44" s="7">
        <v>15</v>
      </c>
      <c r="H44" s="7">
        <v>10</v>
      </c>
      <c r="I44" s="7" t="s">
        <v>523</v>
      </c>
      <c r="J44" s="8">
        <v>42401</v>
      </c>
      <c r="K44" s="8">
        <v>42727</v>
      </c>
      <c r="L44" s="15">
        <f t="shared" ca="1" si="1"/>
        <v>0.59316770186335399</v>
      </c>
      <c r="M44" s="20">
        <f>+IF((Tabla2[[#This Row],[Ejecutado]]/Tabla2[[#This Row],[Meta 2016]])&gt;1,1,(Tabla2[[#This Row],[Ejecutado]]/Tabla2[[#This Row],[Meta 2016]]))</f>
        <v>0.66666666666666663</v>
      </c>
    </row>
    <row r="45" spans="2:14" s="5" customFormat="1" ht="75" x14ac:dyDescent="0.25">
      <c r="B45" s="10" t="s">
        <v>328</v>
      </c>
      <c r="C45" s="5" t="s">
        <v>349</v>
      </c>
      <c r="D45" s="7" t="s">
        <v>93</v>
      </c>
      <c r="E45" s="7" t="s">
        <v>94</v>
      </c>
      <c r="F45" s="7" t="s">
        <v>95</v>
      </c>
      <c r="G45" s="7">
        <v>10</v>
      </c>
      <c r="H45" s="7">
        <v>1</v>
      </c>
      <c r="I45" s="7" t="s">
        <v>564</v>
      </c>
      <c r="J45" s="8">
        <v>42401</v>
      </c>
      <c r="K45" s="8">
        <v>42727</v>
      </c>
      <c r="L45" s="15">
        <f t="shared" ca="1" si="1"/>
        <v>0.59316770186335399</v>
      </c>
      <c r="M45" s="20">
        <f>+IF((Tabla2[[#This Row],[Ejecutado]]/Tabla2[[#This Row],[Meta 2016]])&gt;1,1,(Tabla2[[#This Row],[Ejecutado]]/Tabla2[[#This Row],[Meta 2016]]))</f>
        <v>0.1</v>
      </c>
    </row>
    <row r="46" spans="2:14" s="5" customFormat="1" ht="75" x14ac:dyDescent="0.25">
      <c r="B46" s="10" t="s">
        <v>328</v>
      </c>
      <c r="C46" s="5" t="s">
        <v>349</v>
      </c>
      <c r="D46" s="7" t="s">
        <v>96</v>
      </c>
      <c r="E46" s="7" t="s">
        <v>94</v>
      </c>
      <c r="F46" s="7" t="s">
        <v>97</v>
      </c>
      <c r="G46" s="7">
        <v>2</v>
      </c>
      <c r="H46" s="7">
        <v>3</v>
      </c>
      <c r="I46" s="7" t="s">
        <v>484</v>
      </c>
      <c r="J46" s="8">
        <v>42401</v>
      </c>
      <c r="K46" s="8">
        <v>42727</v>
      </c>
      <c r="L46" s="15">
        <f t="shared" ca="1" si="1"/>
        <v>0.59316770186335399</v>
      </c>
      <c r="M46" s="20">
        <f>+IF((Tabla2[[#This Row],[Ejecutado]]/Tabla2[[#This Row],[Meta 2016]])&gt;1,1,(Tabla2[[#This Row],[Ejecutado]]/Tabla2[[#This Row],[Meta 2016]]))</f>
        <v>1</v>
      </c>
    </row>
    <row r="47" spans="2:14" s="5" customFormat="1" ht="75" x14ac:dyDescent="0.25">
      <c r="B47" s="10" t="s">
        <v>328</v>
      </c>
      <c r="C47" s="5" t="s">
        <v>349</v>
      </c>
      <c r="D47" s="7" t="s">
        <v>98</v>
      </c>
      <c r="E47" s="7" t="s">
        <v>390</v>
      </c>
      <c r="F47" s="7" t="s">
        <v>99</v>
      </c>
      <c r="G47" s="7">
        <v>1</v>
      </c>
      <c r="H47" s="7">
        <v>0</v>
      </c>
      <c r="I47" s="7" t="s">
        <v>407</v>
      </c>
      <c r="J47" s="8">
        <v>42401</v>
      </c>
      <c r="K47" s="8">
        <v>42727</v>
      </c>
      <c r="L47" s="15">
        <f t="shared" ca="1" si="1"/>
        <v>0.59316770186335399</v>
      </c>
      <c r="M47" s="20">
        <f>+IF((Tabla2[[#This Row],[Ejecutado]]/Tabla2[[#This Row],[Meta 2016]])&gt;1,1,(Tabla2[[#This Row],[Ejecutado]]/Tabla2[[#This Row],[Meta 2016]]))</f>
        <v>0</v>
      </c>
    </row>
    <row r="48" spans="2:14" s="5" customFormat="1" ht="99.75" x14ac:dyDescent="0.25">
      <c r="B48" s="10" t="s">
        <v>328</v>
      </c>
      <c r="C48" s="5" t="s">
        <v>349</v>
      </c>
      <c r="D48" s="7" t="s">
        <v>100</v>
      </c>
      <c r="E48" s="7" t="s">
        <v>55</v>
      </c>
      <c r="F48" s="7" t="s">
        <v>101</v>
      </c>
      <c r="G48" s="9">
        <v>0.33</v>
      </c>
      <c r="H48" s="9">
        <v>0.33</v>
      </c>
      <c r="I48" s="9" t="s">
        <v>503</v>
      </c>
      <c r="J48" s="8">
        <v>42401</v>
      </c>
      <c r="K48" s="8">
        <v>42727</v>
      </c>
      <c r="L48" s="15">
        <f t="shared" ca="1" si="1"/>
        <v>0.59316770186335399</v>
      </c>
      <c r="M48" s="20">
        <f>+IF((Tabla2[[#This Row],[Ejecutado]]/Tabla2[[#This Row],[Meta 2016]])&gt;1,1,(Tabla2[[#This Row],[Ejecutado]]/Tabla2[[#This Row],[Meta 2016]]))</f>
        <v>1</v>
      </c>
    </row>
    <row r="49" spans="2:13" s="5" customFormat="1" ht="75" x14ac:dyDescent="0.25">
      <c r="B49" s="10" t="s">
        <v>328</v>
      </c>
      <c r="C49" s="5" t="s">
        <v>350</v>
      </c>
      <c r="D49" s="7" t="s">
        <v>102</v>
      </c>
      <c r="E49" s="7" t="s">
        <v>50</v>
      </c>
      <c r="F49" s="7" t="s">
        <v>103</v>
      </c>
      <c r="G49" s="7">
        <v>140</v>
      </c>
      <c r="H49" s="7">
        <v>63</v>
      </c>
      <c r="I49" s="7" t="s">
        <v>408</v>
      </c>
      <c r="J49" s="8">
        <v>42401</v>
      </c>
      <c r="K49" s="8">
        <v>42727</v>
      </c>
      <c r="L49" s="15">
        <f t="shared" ca="1" si="1"/>
        <v>0.59316770186335399</v>
      </c>
      <c r="M49" s="20">
        <f>+IF((Tabla2[[#This Row],[Ejecutado]]/Tabla2[[#This Row],[Meta 2016]])&gt;1,1,(Tabla2[[#This Row],[Ejecutado]]/Tabla2[[#This Row],[Meta 2016]]))</f>
        <v>0.45</v>
      </c>
    </row>
    <row r="50" spans="2:13" s="5" customFormat="1" ht="75" x14ac:dyDescent="0.25">
      <c r="B50" s="10" t="s">
        <v>328</v>
      </c>
      <c r="C50" s="5" t="s">
        <v>350</v>
      </c>
      <c r="D50" s="7" t="s">
        <v>104</v>
      </c>
      <c r="E50" s="7" t="s">
        <v>50</v>
      </c>
      <c r="F50" s="7" t="s">
        <v>105</v>
      </c>
      <c r="G50" s="7">
        <v>3</v>
      </c>
      <c r="H50" s="7">
        <v>3</v>
      </c>
      <c r="I50" s="7" t="s">
        <v>409</v>
      </c>
      <c r="J50" s="8">
        <v>42401</v>
      </c>
      <c r="K50" s="8">
        <v>42727</v>
      </c>
      <c r="L50" s="15">
        <f t="shared" ca="1" si="1"/>
        <v>0.59316770186335399</v>
      </c>
      <c r="M50" s="20">
        <f>+IF((Tabla2[[#This Row],[Ejecutado]]/Tabla2[[#This Row],[Meta 2016]])&gt;1,1,(Tabla2[[#This Row],[Ejecutado]]/Tabla2[[#This Row],[Meta 2016]]))</f>
        <v>1</v>
      </c>
    </row>
    <row r="51" spans="2:13" s="5" customFormat="1" ht="75" x14ac:dyDescent="0.25">
      <c r="B51" s="10" t="s">
        <v>328</v>
      </c>
      <c r="C51" s="5" t="s">
        <v>350</v>
      </c>
      <c r="D51" s="7" t="s">
        <v>106</v>
      </c>
      <c r="E51" s="7" t="s">
        <v>50</v>
      </c>
      <c r="F51" s="7" t="s">
        <v>107</v>
      </c>
      <c r="G51" s="7">
        <v>7</v>
      </c>
      <c r="H51" s="7">
        <v>2</v>
      </c>
      <c r="I51" s="7" t="s">
        <v>410</v>
      </c>
      <c r="J51" s="8">
        <v>42401</v>
      </c>
      <c r="K51" s="8">
        <v>42727</v>
      </c>
      <c r="L51" s="15">
        <f t="shared" ca="1" si="1"/>
        <v>0.59316770186335399</v>
      </c>
      <c r="M51" s="20">
        <f>+IF((Tabla2[[#This Row],[Ejecutado]]/Tabla2[[#This Row],[Meta 2016]])&gt;1,1,(Tabla2[[#This Row],[Ejecutado]]/Tabla2[[#This Row],[Meta 2016]]))</f>
        <v>0.2857142857142857</v>
      </c>
    </row>
    <row r="52" spans="2:13" s="5" customFormat="1" ht="75" x14ac:dyDescent="0.25">
      <c r="B52" s="10" t="s">
        <v>328</v>
      </c>
      <c r="C52" s="5" t="s">
        <v>350</v>
      </c>
      <c r="D52" s="7" t="s">
        <v>108</v>
      </c>
      <c r="E52" s="7" t="s">
        <v>50</v>
      </c>
      <c r="F52" s="7" t="s">
        <v>109</v>
      </c>
      <c r="G52" s="7">
        <v>10</v>
      </c>
      <c r="H52" s="7">
        <v>0</v>
      </c>
      <c r="I52" s="7"/>
      <c r="J52" s="8">
        <v>42401</v>
      </c>
      <c r="K52" s="8">
        <v>42727</v>
      </c>
      <c r="L52" s="15">
        <f t="shared" ca="1" si="1"/>
        <v>0.59316770186335399</v>
      </c>
      <c r="M52" s="20">
        <f>+IF((Tabla2[[#This Row],[Ejecutado]]/Tabla2[[#This Row],[Meta 2016]])&gt;1,1,(Tabla2[[#This Row],[Ejecutado]]/Tabla2[[#This Row],[Meta 2016]]))</f>
        <v>0</v>
      </c>
    </row>
    <row r="53" spans="2:13" s="5" customFormat="1" ht="75" x14ac:dyDescent="0.25">
      <c r="B53" s="10" t="s">
        <v>328</v>
      </c>
      <c r="C53" s="5" t="s">
        <v>350</v>
      </c>
      <c r="D53" s="7" t="s">
        <v>110</v>
      </c>
      <c r="E53" s="7" t="s">
        <v>111</v>
      </c>
      <c r="F53" s="7" t="s">
        <v>112</v>
      </c>
      <c r="G53" s="7">
        <v>15</v>
      </c>
      <c r="H53" s="7">
        <v>0</v>
      </c>
      <c r="I53" s="7" t="s">
        <v>498</v>
      </c>
      <c r="J53" s="8">
        <v>42401</v>
      </c>
      <c r="K53" s="8">
        <v>42727</v>
      </c>
      <c r="L53" s="15">
        <f t="shared" ca="1" si="1"/>
        <v>0.59316770186335399</v>
      </c>
      <c r="M53" s="20">
        <f>+IF((Tabla2[[#This Row],[Ejecutado]]/Tabla2[[#This Row],[Meta 2016]])&gt;1,1,(Tabla2[[#This Row],[Ejecutado]]/Tabla2[[#This Row],[Meta 2016]]))</f>
        <v>0</v>
      </c>
    </row>
    <row r="54" spans="2:13" s="5" customFormat="1" ht="75" x14ac:dyDescent="0.25">
      <c r="B54" s="10" t="s">
        <v>328</v>
      </c>
      <c r="C54" s="5" t="s">
        <v>351</v>
      </c>
      <c r="D54" s="7" t="s">
        <v>376</v>
      </c>
      <c r="E54" s="7" t="s">
        <v>50</v>
      </c>
      <c r="F54" s="7" t="s">
        <v>377</v>
      </c>
      <c r="G54" s="7">
        <v>40</v>
      </c>
      <c r="H54" s="7">
        <v>42</v>
      </c>
      <c r="I54" s="7" t="s">
        <v>411</v>
      </c>
      <c r="J54" s="8">
        <v>42401</v>
      </c>
      <c r="K54" s="8">
        <v>42727</v>
      </c>
      <c r="L54" s="15">
        <f t="shared" ca="1" si="1"/>
        <v>0.59316770186335399</v>
      </c>
      <c r="M54" s="20">
        <f>+IF((Tabla2[[#This Row],[Ejecutado]]/Tabla2[[#This Row],[Meta 2016]])&gt;1,1,(Tabla2[[#This Row],[Ejecutado]]/Tabla2[[#This Row],[Meta 2016]]))</f>
        <v>1</v>
      </c>
    </row>
    <row r="55" spans="2:13" s="5" customFormat="1" ht="75" x14ac:dyDescent="0.25">
      <c r="B55" s="10" t="s">
        <v>328</v>
      </c>
      <c r="C55" s="5" t="s">
        <v>351</v>
      </c>
      <c r="D55" s="7" t="s">
        <v>113</v>
      </c>
      <c r="E55" s="7" t="s">
        <v>50</v>
      </c>
      <c r="F55" s="7" t="s">
        <v>114</v>
      </c>
      <c r="G55" s="7">
        <v>30</v>
      </c>
      <c r="H55" s="7">
        <v>23</v>
      </c>
      <c r="I55" s="7" t="s">
        <v>524</v>
      </c>
      <c r="J55" s="8">
        <v>42401</v>
      </c>
      <c r="K55" s="8">
        <v>42727</v>
      </c>
      <c r="L55" s="15">
        <f t="shared" ca="1" si="1"/>
        <v>0.59316770186335399</v>
      </c>
      <c r="M55" s="20">
        <f>+IF((Tabla2[[#This Row],[Ejecutado]]/Tabla2[[#This Row],[Meta 2016]])&gt;1,1,(Tabla2[[#This Row],[Ejecutado]]/Tabla2[[#This Row],[Meta 2016]]))</f>
        <v>0.76666666666666672</v>
      </c>
    </row>
    <row r="56" spans="2:13" s="5" customFormat="1" ht="75" x14ac:dyDescent="0.25">
      <c r="B56" s="10" t="s">
        <v>328</v>
      </c>
      <c r="C56" s="5" t="s">
        <v>351</v>
      </c>
      <c r="D56" s="7" t="s">
        <v>115</v>
      </c>
      <c r="E56" s="7" t="s">
        <v>50</v>
      </c>
      <c r="F56" s="7" t="s">
        <v>384</v>
      </c>
      <c r="G56" s="7">
        <v>10</v>
      </c>
      <c r="H56" s="7">
        <v>0</v>
      </c>
      <c r="I56" s="7" t="s">
        <v>412</v>
      </c>
      <c r="J56" s="8">
        <v>42401</v>
      </c>
      <c r="K56" s="8">
        <v>42727</v>
      </c>
      <c r="L56" s="15">
        <f t="shared" ca="1" si="1"/>
        <v>0.59316770186335399</v>
      </c>
      <c r="M56" s="20">
        <f>+IF((Tabla2[[#This Row],[Ejecutado]]/Tabla2[[#This Row],[Meta 2016]])&gt;1,1,(Tabla2[[#This Row],[Ejecutado]]/Tabla2[[#This Row],[Meta 2016]]))</f>
        <v>0</v>
      </c>
    </row>
    <row r="57" spans="2:13" s="5" customFormat="1" ht="85.5" x14ac:dyDescent="0.25">
      <c r="B57" s="10" t="s">
        <v>328</v>
      </c>
      <c r="C57" s="5" t="s">
        <v>352</v>
      </c>
      <c r="D57" s="7" t="s">
        <v>396</v>
      </c>
      <c r="E57" s="7" t="s">
        <v>50</v>
      </c>
      <c r="F57" s="7" t="s">
        <v>397</v>
      </c>
      <c r="G57" s="7">
        <v>50</v>
      </c>
      <c r="H57" s="7">
        <v>31</v>
      </c>
      <c r="I57" s="7" t="s">
        <v>413</v>
      </c>
      <c r="J57" s="8">
        <v>42401</v>
      </c>
      <c r="K57" s="8">
        <v>42727</v>
      </c>
      <c r="L57" s="15">
        <f t="shared" ca="1" si="1"/>
        <v>0.59316770186335399</v>
      </c>
      <c r="M57" s="20">
        <f>+IF((Tabla2[[#This Row],[Ejecutado]]/Tabla2[[#This Row],[Meta 2016]])&gt;1,1,(Tabla2[[#This Row],[Ejecutado]]/Tabla2[[#This Row],[Meta 2016]]))</f>
        <v>0.62</v>
      </c>
    </row>
    <row r="58" spans="2:13" s="5" customFormat="1" ht="128.25" x14ac:dyDescent="0.25">
      <c r="B58" s="10" t="s">
        <v>328</v>
      </c>
      <c r="C58" s="5" t="s">
        <v>352</v>
      </c>
      <c r="D58" s="7" t="s">
        <v>116</v>
      </c>
      <c r="E58" s="7" t="s">
        <v>50</v>
      </c>
      <c r="F58" s="7" t="s">
        <v>398</v>
      </c>
      <c r="G58" s="7">
        <v>50</v>
      </c>
      <c r="H58" s="7">
        <v>0</v>
      </c>
      <c r="I58" s="7" t="s">
        <v>414</v>
      </c>
      <c r="J58" s="8">
        <v>42401</v>
      </c>
      <c r="K58" s="8">
        <v>42727</v>
      </c>
      <c r="L58" s="15">
        <f t="shared" ca="1" si="1"/>
        <v>0.59316770186335399</v>
      </c>
      <c r="M58" s="20">
        <f>+IF((Tabla2[[#This Row],[Ejecutado]]/Tabla2[[#This Row],[Meta 2016]])&gt;1,1,(Tabla2[[#This Row],[Ejecutado]]/Tabla2[[#This Row],[Meta 2016]]))</f>
        <v>0</v>
      </c>
    </row>
    <row r="59" spans="2:13" s="5" customFormat="1" ht="75" x14ac:dyDescent="0.25">
      <c r="B59" s="10" t="s">
        <v>328</v>
      </c>
      <c r="C59" s="5" t="s">
        <v>352</v>
      </c>
      <c r="D59" s="7" t="s">
        <v>117</v>
      </c>
      <c r="E59" s="7" t="s">
        <v>50</v>
      </c>
      <c r="F59" s="7" t="s">
        <v>118</v>
      </c>
      <c r="G59" s="7">
        <v>300</v>
      </c>
      <c r="H59" s="7">
        <v>302</v>
      </c>
      <c r="I59" s="7" t="s">
        <v>415</v>
      </c>
      <c r="J59" s="8">
        <v>42401</v>
      </c>
      <c r="K59" s="8">
        <v>42727</v>
      </c>
      <c r="L59" s="15">
        <f t="shared" ca="1" si="1"/>
        <v>0.59316770186335399</v>
      </c>
      <c r="M59" s="20">
        <f>+IF((Tabla2[[#This Row],[Ejecutado]]/Tabla2[[#This Row],[Meta 2016]])&gt;1,1,(Tabla2[[#This Row],[Ejecutado]]/Tabla2[[#This Row],[Meta 2016]]))</f>
        <v>1</v>
      </c>
    </row>
    <row r="60" spans="2:13" s="5" customFormat="1" ht="75" x14ac:dyDescent="0.25">
      <c r="B60" s="10" t="s">
        <v>328</v>
      </c>
      <c r="C60" s="5" t="s">
        <v>353</v>
      </c>
      <c r="D60" s="7" t="s">
        <v>119</v>
      </c>
      <c r="E60" s="7" t="s">
        <v>50</v>
      </c>
      <c r="F60" s="7" t="s">
        <v>120</v>
      </c>
      <c r="G60" s="7">
        <v>5</v>
      </c>
      <c r="H60" s="7">
        <v>2</v>
      </c>
      <c r="I60" s="7" t="s">
        <v>416</v>
      </c>
      <c r="J60" s="8">
        <v>42401</v>
      </c>
      <c r="K60" s="8">
        <v>42727</v>
      </c>
      <c r="L60" s="15">
        <f t="shared" ca="1" si="1"/>
        <v>0.59316770186335399</v>
      </c>
      <c r="M60" s="20">
        <f>+IF((Tabla2[[#This Row],[Ejecutado]]/Tabla2[[#This Row],[Meta 2016]])&gt;1,1,(Tabla2[[#This Row],[Ejecutado]]/Tabla2[[#This Row],[Meta 2016]]))</f>
        <v>0.4</v>
      </c>
    </row>
    <row r="61" spans="2:13" s="5" customFormat="1" ht="75" x14ac:dyDescent="0.25">
      <c r="B61" s="10" t="s">
        <v>328</v>
      </c>
      <c r="C61" s="5" t="s">
        <v>354</v>
      </c>
      <c r="D61" s="7" t="s">
        <v>121</v>
      </c>
      <c r="E61" s="7" t="s">
        <v>122</v>
      </c>
      <c r="F61" s="7" t="s">
        <v>123</v>
      </c>
      <c r="G61" s="7">
        <v>100</v>
      </c>
      <c r="H61" s="7">
        <v>30</v>
      </c>
      <c r="I61" s="7" t="s">
        <v>405</v>
      </c>
      <c r="J61" s="8">
        <v>42401</v>
      </c>
      <c r="K61" s="8">
        <v>42727</v>
      </c>
      <c r="L61" s="15">
        <f t="shared" ref="L61:L91" ca="1" si="2">(DAYS360(J61,TODAY(),FALSE)/DAYS360(J61,K61,FALSE))</f>
        <v>0.59316770186335399</v>
      </c>
      <c r="M61" s="20">
        <f>+IF((Tabla2[[#This Row],[Ejecutado]]/Tabla2[[#This Row],[Meta 2016]])&gt;1,1,(Tabla2[[#This Row],[Ejecutado]]/Tabla2[[#This Row],[Meta 2016]]))</f>
        <v>0.3</v>
      </c>
    </row>
    <row r="62" spans="2:13" s="5" customFormat="1" ht="71.25" x14ac:dyDescent="0.25">
      <c r="B62" s="10" t="s">
        <v>329</v>
      </c>
      <c r="C62" s="5" t="s">
        <v>355</v>
      </c>
      <c r="D62" s="7" t="s">
        <v>399</v>
      </c>
      <c r="E62" s="7" t="s">
        <v>391</v>
      </c>
      <c r="F62" s="7" t="s">
        <v>125</v>
      </c>
      <c r="G62" s="7">
        <v>2</v>
      </c>
      <c r="H62" s="7">
        <v>0</v>
      </c>
      <c r="I62" s="7"/>
      <c r="J62" s="8">
        <v>42401</v>
      </c>
      <c r="K62" s="8">
        <v>42727</v>
      </c>
      <c r="L62" s="15">
        <f t="shared" ca="1" si="2"/>
        <v>0.59316770186335399</v>
      </c>
      <c r="M62" s="20">
        <f>+IF((Tabla2[[#This Row],[Ejecutado]]/Tabla2[[#This Row],[Meta 2016]])&gt;1,1,(Tabla2[[#This Row],[Ejecutado]]/Tabla2[[#This Row],[Meta 2016]]))</f>
        <v>0</v>
      </c>
    </row>
    <row r="63" spans="2:13" s="5" customFormat="1" ht="85.5" x14ac:dyDescent="0.25">
      <c r="B63" s="10" t="s">
        <v>329</v>
      </c>
      <c r="C63" s="5" t="s">
        <v>356</v>
      </c>
      <c r="D63" s="7" t="s">
        <v>126</v>
      </c>
      <c r="E63" s="11" t="s">
        <v>316</v>
      </c>
      <c r="F63" s="7" t="s">
        <v>127</v>
      </c>
      <c r="G63" s="7">
        <v>300</v>
      </c>
      <c r="H63" s="7">
        <v>177</v>
      </c>
      <c r="I63" s="7" t="s">
        <v>429</v>
      </c>
      <c r="J63" s="8">
        <v>42401</v>
      </c>
      <c r="K63" s="8">
        <v>42727</v>
      </c>
      <c r="L63" s="15">
        <f t="shared" ca="1" si="2"/>
        <v>0.59316770186335399</v>
      </c>
      <c r="M63" s="20">
        <f>+IF((Tabla2[[#This Row],[Ejecutado]]/Tabla2[[#This Row],[Meta 2016]])&gt;1,1,(Tabla2[[#This Row],[Ejecutado]]/Tabla2[[#This Row],[Meta 2016]]))</f>
        <v>0.59</v>
      </c>
    </row>
    <row r="64" spans="2:13" s="5" customFormat="1" ht="57" x14ac:dyDescent="0.25">
      <c r="B64" s="10" t="s">
        <v>329</v>
      </c>
      <c r="C64" s="5" t="s">
        <v>356</v>
      </c>
      <c r="D64" s="7" t="s">
        <v>378</v>
      </c>
      <c r="E64" s="11" t="s">
        <v>316</v>
      </c>
      <c r="F64" s="7" t="s">
        <v>128</v>
      </c>
      <c r="G64" s="7">
        <v>1</v>
      </c>
      <c r="H64" s="7">
        <v>0.5</v>
      </c>
      <c r="I64" s="7" t="s">
        <v>430</v>
      </c>
      <c r="J64" s="8">
        <v>42401</v>
      </c>
      <c r="K64" s="8">
        <v>42727</v>
      </c>
      <c r="L64" s="15">
        <f t="shared" ca="1" si="2"/>
        <v>0.59316770186335399</v>
      </c>
      <c r="M64" s="20">
        <f>+IF((Tabla2[[#This Row],[Ejecutado]]/Tabla2[[#This Row],[Meta 2016]])&gt;1,1,(Tabla2[[#This Row],[Ejecutado]]/Tabla2[[#This Row],[Meta 2016]]))</f>
        <v>0.5</v>
      </c>
    </row>
    <row r="65" spans="2:13" s="5" customFormat="1" ht="57" x14ac:dyDescent="0.25">
      <c r="B65" s="10" t="s">
        <v>329</v>
      </c>
      <c r="C65" s="5" t="s">
        <v>356</v>
      </c>
      <c r="D65" s="7" t="s">
        <v>129</v>
      </c>
      <c r="E65" s="11" t="s">
        <v>316</v>
      </c>
      <c r="F65" s="7" t="s">
        <v>130</v>
      </c>
      <c r="G65" s="7">
        <v>1</v>
      </c>
      <c r="H65" s="7">
        <v>0.5</v>
      </c>
      <c r="I65" s="7" t="s">
        <v>431</v>
      </c>
      <c r="J65" s="8">
        <v>42401</v>
      </c>
      <c r="K65" s="8">
        <v>42727</v>
      </c>
      <c r="L65" s="15">
        <f t="shared" ca="1" si="2"/>
        <v>0.59316770186335399</v>
      </c>
      <c r="M65" s="20">
        <f>+IF((Tabla2[[#This Row],[Ejecutado]]/Tabla2[[#This Row],[Meta 2016]])&gt;1,1,(Tabla2[[#This Row],[Ejecutado]]/Tabla2[[#This Row],[Meta 2016]]))</f>
        <v>0.5</v>
      </c>
    </row>
    <row r="66" spans="2:13" s="5" customFormat="1" ht="60" x14ac:dyDescent="0.25">
      <c r="B66" s="10" t="s">
        <v>329</v>
      </c>
      <c r="C66" s="5" t="s">
        <v>357</v>
      </c>
      <c r="D66" s="7" t="s">
        <v>131</v>
      </c>
      <c r="E66" s="7" t="s">
        <v>124</v>
      </c>
      <c r="F66" s="7" t="s">
        <v>132</v>
      </c>
      <c r="G66" s="7">
        <v>1</v>
      </c>
      <c r="H66" s="7">
        <v>0</v>
      </c>
      <c r="I66" s="7" t="s">
        <v>417</v>
      </c>
      <c r="J66" s="8">
        <v>42401</v>
      </c>
      <c r="K66" s="8">
        <v>42727</v>
      </c>
      <c r="L66" s="15">
        <f t="shared" ca="1" si="2"/>
        <v>0.59316770186335399</v>
      </c>
      <c r="M66" s="20">
        <f>+IF((Tabla2[[#This Row],[Ejecutado]]/Tabla2[[#This Row],[Meta 2016]])&gt;1,1,(Tabla2[[#This Row],[Ejecutado]]/Tabla2[[#This Row],[Meta 2016]]))</f>
        <v>0</v>
      </c>
    </row>
    <row r="67" spans="2:13" s="5" customFormat="1" ht="60" x14ac:dyDescent="0.25">
      <c r="B67" s="10" t="s">
        <v>329</v>
      </c>
      <c r="C67" s="5" t="s">
        <v>357</v>
      </c>
      <c r="D67" s="7" t="s">
        <v>133</v>
      </c>
      <c r="E67" s="7" t="s">
        <v>124</v>
      </c>
      <c r="F67" s="7" t="s">
        <v>134</v>
      </c>
      <c r="G67" s="7">
        <v>1</v>
      </c>
      <c r="H67" s="7">
        <v>0</v>
      </c>
      <c r="I67" s="7" t="s">
        <v>418</v>
      </c>
      <c r="J67" s="8">
        <v>42401</v>
      </c>
      <c r="K67" s="8">
        <v>42727</v>
      </c>
      <c r="L67" s="15">
        <f t="shared" ca="1" si="2"/>
        <v>0.59316770186335399</v>
      </c>
      <c r="M67" s="20">
        <f>+IF((Tabla2[[#This Row],[Ejecutado]]/Tabla2[[#This Row],[Meta 2016]])&gt;1,1,(Tabla2[[#This Row],[Ejecutado]]/Tabla2[[#This Row],[Meta 2016]]))</f>
        <v>0</v>
      </c>
    </row>
    <row r="68" spans="2:13" s="5" customFormat="1" ht="60" x14ac:dyDescent="0.25">
      <c r="B68" s="10" t="s">
        <v>329</v>
      </c>
      <c r="C68" s="5" t="s">
        <v>357</v>
      </c>
      <c r="D68" s="7" t="s">
        <v>135</v>
      </c>
      <c r="E68" s="7" t="s">
        <v>391</v>
      </c>
      <c r="F68" s="7" t="s">
        <v>136</v>
      </c>
      <c r="G68" s="7">
        <v>5</v>
      </c>
      <c r="H68" s="7">
        <v>9</v>
      </c>
      <c r="I68" s="7" t="s">
        <v>419</v>
      </c>
      <c r="J68" s="8">
        <v>42401</v>
      </c>
      <c r="K68" s="8">
        <v>42727</v>
      </c>
      <c r="L68" s="15">
        <f t="shared" ca="1" si="2"/>
        <v>0.59316770186335399</v>
      </c>
      <c r="M68" s="20">
        <f>+IF((Tabla2[[#This Row],[Ejecutado]]/Tabla2[[#This Row],[Meta 2016]])&gt;1,1,(Tabla2[[#This Row],[Ejecutado]]/Tabla2[[#This Row],[Meta 2016]]))</f>
        <v>1</v>
      </c>
    </row>
    <row r="69" spans="2:13" s="5" customFormat="1" ht="128.25" x14ac:dyDescent="0.25">
      <c r="B69" s="10" t="s">
        <v>329</v>
      </c>
      <c r="C69" s="5" t="s">
        <v>358</v>
      </c>
      <c r="D69" s="7" t="s">
        <v>137</v>
      </c>
      <c r="E69" s="7" t="s">
        <v>210</v>
      </c>
      <c r="F69" s="7" t="s">
        <v>138</v>
      </c>
      <c r="G69" s="7">
        <v>4</v>
      </c>
      <c r="H69" s="7">
        <v>13</v>
      </c>
      <c r="I69" s="7" t="s">
        <v>557</v>
      </c>
      <c r="J69" s="8">
        <v>42401</v>
      </c>
      <c r="K69" s="8">
        <v>42727</v>
      </c>
      <c r="L69" s="15">
        <f t="shared" ca="1" si="2"/>
        <v>0.59316770186335399</v>
      </c>
      <c r="M69" s="20">
        <f>+IF((Tabla2[[#This Row],[Ejecutado]]/Tabla2[[#This Row],[Meta 2016]])&gt;1,1,(Tabla2[[#This Row],[Ejecutado]]/Tabla2[[#This Row],[Meta 2016]]))</f>
        <v>1</v>
      </c>
    </row>
    <row r="70" spans="2:13" s="5" customFormat="1" ht="120" x14ac:dyDescent="0.25">
      <c r="B70" s="10" t="s">
        <v>329</v>
      </c>
      <c r="C70" s="10" t="s">
        <v>374</v>
      </c>
      <c r="D70" s="11" t="s">
        <v>379</v>
      </c>
      <c r="E70" s="11" t="s">
        <v>392</v>
      </c>
      <c r="F70" s="11" t="s">
        <v>380</v>
      </c>
      <c r="G70" s="7">
        <v>1</v>
      </c>
      <c r="H70" s="7">
        <v>0.4</v>
      </c>
      <c r="I70" s="7" t="s">
        <v>532</v>
      </c>
      <c r="J70" s="8">
        <v>42401</v>
      </c>
      <c r="K70" s="8">
        <v>42727</v>
      </c>
      <c r="L70" s="15">
        <f t="shared" ca="1" si="2"/>
        <v>0.59316770186335399</v>
      </c>
      <c r="M70" s="20">
        <f>+IF((Tabla2[[#This Row],[Ejecutado]]/Tabla2[[#This Row],[Meta 2016]])&gt;1,1,(Tabla2[[#This Row],[Ejecutado]]/Tabla2[[#This Row],[Meta 2016]]))</f>
        <v>0.4</v>
      </c>
    </row>
    <row r="71" spans="2:13" s="5" customFormat="1" ht="99.75" x14ac:dyDescent="0.25">
      <c r="B71" s="10" t="s">
        <v>329</v>
      </c>
      <c r="C71" s="5" t="s">
        <v>359</v>
      </c>
      <c r="D71" s="7" t="s">
        <v>139</v>
      </c>
      <c r="E71" s="7" t="s">
        <v>124</v>
      </c>
      <c r="F71" s="7" t="s">
        <v>140</v>
      </c>
      <c r="G71" s="7">
        <v>15</v>
      </c>
      <c r="H71" s="7">
        <v>0</v>
      </c>
      <c r="I71" s="7" t="s">
        <v>420</v>
      </c>
      <c r="J71" s="8">
        <v>42401</v>
      </c>
      <c r="K71" s="8">
        <v>42727</v>
      </c>
      <c r="L71" s="15">
        <f t="shared" ca="1" si="2"/>
        <v>0.59316770186335399</v>
      </c>
      <c r="M71" s="20">
        <f>+IF((Tabla2[[#This Row],[Ejecutado]]/Tabla2[[#This Row],[Meta 2016]])&gt;1,1,(Tabla2[[#This Row],[Ejecutado]]/Tabla2[[#This Row],[Meta 2016]]))</f>
        <v>0</v>
      </c>
    </row>
    <row r="72" spans="2:13" s="5" customFormat="1" ht="71.25" x14ac:dyDescent="0.25">
      <c r="B72" s="10" t="s">
        <v>329</v>
      </c>
      <c r="C72" s="5" t="s">
        <v>359</v>
      </c>
      <c r="D72" s="7" t="s">
        <v>385</v>
      </c>
      <c r="E72" s="7" t="s">
        <v>124</v>
      </c>
      <c r="F72" s="7" t="s">
        <v>386</v>
      </c>
      <c r="G72" s="7">
        <v>15</v>
      </c>
      <c r="H72" s="7">
        <v>10</v>
      </c>
      <c r="I72" s="7" t="s">
        <v>421</v>
      </c>
      <c r="J72" s="8">
        <v>42401</v>
      </c>
      <c r="K72" s="8">
        <v>42727</v>
      </c>
      <c r="L72" s="15">
        <f t="shared" ca="1" si="2"/>
        <v>0.59316770186335399</v>
      </c>
      <c r="M72" s="20">
        <f>+IF((Tabla2[[#This Row],[Ejecutado]]/Tabla2[[#This Row],[Meta 2016]])&gt;1,1,(Tabla2[[#This Row],[Ejecutado]]/Tabla2[[#This Row],[Meta 2016]]))</f>
        <v>0.66666666666666663</v>
      </c>
    </row>
    <row r="73" spans="2:13" s="5" customFormat="1" ht="85.5" x14ac:dyDescent="0.25">
      <c r="B73" s="10" t="s">
        <v>329</v>
      </c>
      <c r="C73" s="5" t="s">
        <v>360</v>
      </c>
      <c r="D73" s="7" t="s">
        <v>141</v>
      </c>
      <c r="E73" s="7" t="s">
        <v>124</v>
      </c>
      <c r="F73" s="7" t="s">
        <v>142</v>
      </c>
      <c r="G73" s="7">
        <v>30</v>
      </c>
      <c r="H73" s="7">
        <v>4</v>
      </c>
      <c r="I73" s="7" t="s">
        <v>422</v>
      </c>
      <c r="J73" s="8">
        <v>42401</v>
      </c>
      <c r="K73" s="8">
        <v>42727</v>
      </c>
      <c r="L73" s="15">
        <f t="shared" ca="1" si="2"/>
        <v>0.59316770186335399</v>
      </c>
      <c r="M73" s="20">
        <f>+IF((Tabla2[[#This Row],[Ejecutado]]/Tabla2[[#This Row],[Meta 2016]])&gt;1,1,(Tabla2[[#This Row],[Ejecutado]]/Tabla2[[#This Row],[Meta 2016]]))</f>
        <v>0.13333333333333333</v>
      </c>
    </row>
    <row r="74" spans="2:13" s="5" customFormat="1" ht="71.25" x14ac:dyDescent="0.25">
      <c r="B74" s="10" t="s">
        <v>329</v>
      </c>
      <c r="C74" s="5" t="s">
        <v>360</v>
      </c>
      <c r="D74" s="7" t="s">
        <v>143</v>
      </c>
      <c r="E74" s="7" t="s">
        <v>124</v>
      </c>
      <c r="F74" s="7" t="s">
        <v>144</v>
      </c>
      <c r="G74" s="7">
        <v>1</v>
      </c>
      <c r="H74" s="7">
        <v>0.33</v>
      </c>
      <c r="I74" s="7" t="s">
        <v>423</v>
      </c>
      <c r="J74" s="8">
        <v>42401</v>
      </c>
      <c r="K74" s="8">
        <v>42727</v>
      </c>
      <c r="L74" s="15">
        <f t="shared" ca="1" si="2"/>
        <v>0.59316770186335399</v>
      </c>
      <c r="M74" s="20">
        <f>+IF((Tabla2[[#This Row],[Ejecutado]]/Tabla2[[#This Row],[Meta 2016]])&gt;1,1,(Tabla2[[#This Row],[Ejecutado]]/Tabla2[[#This Row],[Meta 2016]]))</f>
        <v>0.33</v>
      </c>
    </row>
    <row r="75" spans="2:13" s="5" customFormat="1" ht="45" x14ac:dyDescent="0.25">
      <c r="B75" s="10" t="s">
        <v>329</v>
      </c>
      <c r="C75" s="5" t="s">
        <v>360</v>
      </c>
      <c r="D75" s="7" t="s">
        <v>145</v>
      </c>
      <c r="E75" s="7" t="s">
        <v>124</v>
      </c>
      <c r="F75" s="7" t="s">
        <v>146</v>
      </c>
      <c r="G75" s="7">
        <v>1</v>
      </c>
      <c r="H75" s="7">
        <v>0</v>
      </c>
      <c r="I75" s="7" t="s">
        <v>424</v>
      </c>
      <c r="J75" s="8">
        <v>42401</v>
      </c>
      <c r="K75" s="8">
        <v>42727</v>
      </c>
      <c r="L75" s="15">
        <f t="shared" ca="1" si="2"/>
        <v>0.59316770186335399</v>
      </c>
      <c r="M75" s="20">
        <f>+IF((Tabla2[[#This Row],[Ejecutado]]/Tabla2[[#This Row],[Meta 2016]])&gt;1,1,(Tabla2[[#This Row],[Ejecutado]]/Tabla2[[#This Row],[Meta 2016]]))</f>
        <v>0</v>
      </c>
    </row>
    <row r="76" spans="2:13" s="5" customFormat="1" ht="57" x14ac:dyDescent="0.25">
      <c r="B76" s="10" t="s">
        <v>329</v>
      </c>
      <c r="C76" s="5" t="s">
        <v>361</v>
      </c>
      <c r="D76" s="7" t="s">
        <v>147</v>
      </c>
      <c r="E76" s="7" t="s">
        <v>4</v>
      </c>
      <c r="F76" s="7" t="s">
        <v>148</v>
      </c>
      <c r="G76" s="7">
        <v>10</v>
      </c>
      <c r="H76" s="7">
        <v>5</v>
      </c>
      <c r="I76" s="7" t="s">
        <v>426</v>
      </c>
      <c r="J76" s="8">
        <v>42401</v>
      </c>
      <c r="K76" s="8">
        <v>42727</v>
      </c>
      <c r="L76" s="15">
        <f t="shared" ca="1" si="2"/>
        <v>0.59316770186335399</v>
      </c>
      <c r="M76" s="20">
        <f>+IF((Tabla2[[#This Row],[Ejecutado]]/Tabla2[[#This Row],[Meta 2016]])&gt;1,1,(Tabla2[[#This Row],[Ejecutado]]/Tabla2[[#This Row],[Meta 2016]]))</f>
        <v>0.5</v>
      </c>
    </row>
    <row r="77" spans="2:13" s="5" customFormat="1" ht="45" x14ac:dyDescent="0.25">
      <c r="B77" s="10" t="s">
        <v>329</v>
      </c>
      <c r="C77" s="5" t="s">
        <v>361</v>
      </c>
      <c r="D77" s="7" t="s">
        <v>149</v>
      </c>
      <c r="E77" s="7" t="s">
        <v>4</v>
      </c>
      <c r="F77" s="7" t="s">
        <v>150</v>
      </c>
      <c r="G77" s="7">
        <v>1</v>
      </c>
      <c r="H77" s="7">
        <v>1</v>
      </c>
      <c r="I77" s="7" t="s">
        <v>427</v>
      </c>
      <c r="J77" s="8">
        <v>42401</v>
      </c>
      <c r="K77" s="8">
        <v>42727</v>
      </c>
      <c r="L77" s="15">
        <f t="shared" ca="1" si="2"/>
        <v>0.59316770186335399</v>
      </c>
      <c r="M77" s="20">
        <f>+IF((Tabla2[[#This Row],[Ejecutado]]/Tabla2[[#This Row],[Meta 2016]])&gt;1,1,(Tabla2[[#This Row],[Ejecutado]]/Tabla2[[#This Row],[Meta 2016]]))</f>
        <v>1</v>
      </c>
    </row>
    <row r="78" spans="2:13" s="5" customFormat="1" ht="85.5" x14ac:dyDescent="0.25">
      <c r="B78" s="10" t="s">
        <v>330</v>
      </c>
      <c r="C78" s="5" t="s">
        <v>362</v>
      </c>
      <c r="D78" s="7" t="s">
        <v>151</v>
      </c>
      <c r="E78" s="7" t="s">
        <v>55</v>
      </c>
      <c r="F78" s="7" t="s">
        <v>152</v>
      </c>
      <c r="G78" s="7">
        <v>20000</v>
      </c>
      <c r="H78" s="7">
        <f>100+28+434+9540</f>
        <v>10102</v>
      </c>
      <c r="I78" s="7" t="s">
        <v>504</v>
      </c>
      <c r="J78" s="8">
        <v>42401</v>
      </c>
      <c r="K78" s="8">
        <v>42727</v>
      </c>
      <c r="L78" s="15">
        <f t="shared" ca="1" si="2"/>
        <v>0.59316770186335399</v>
      </c>
      <c r="M78" s="20">
        <f>+IF((Tabla2[[#This Row],[Ejecutado]]/Tabla2[[#This Row],[Meta 2016]])&gt;1,1,(Tabla2[[#This Row],[Ejecutado]]/Tabla2[[#This Row],[Meta 2016]]))</f>
        <v>0.50509999999999999</v>
      </c>
    </row>
    <row r="79" spans="2:13" s="5" customFormat="1" ht="85.5" x14ac:dyDescent="0.25">
      <c r="B79" s="10" t="s">
        <v>330</v>
      </c>
      <c r="C79" s="5" t="s">
        <v>362</v>
      </c>
      <c r="D79" s="7" t="s">
        <v>153</v>
      </c>
      <c r="E79" s="7" t="s">
        <v>55</v>
      </c>
      <c r="F79" s="7" t="s">
        <v>154</v>
      </c>
      <c r="G79" s="7">
        <v>3100</v>
      </c>
      <c r="H79" s="7">
        <f>1923+673+202</f>
        <v>2798</v>
      </c>
      <c r="I79" s="7" t="s">
        <v>441</v>
      </c>
      <c r="J79" s="8">
        <v>42401</v>
      </c>
      <c r="K79" s="8">
        <v>42727</v>
      </c>
      <c r="L79" s="15">
        <f t="shared" ca="1" si="2"/>
        <v>0.59316770186335399</v>
      </c>
      <c r="M79" s="20">
        <f>+IF((Tabla2[[#This Row],[Ejecutado]]/Tabla2[[#This Row],[Meta 2016]])&gt;1,1,(Tabla2[[#This Row],[Ejecutado]]/Tabla2[[#This Row],[Meta 2016]]))</f>
        <v>0.90258064516129033</v>
      </c>
    </row>
    <row r="80" spans="2:13" s="5" customFormat="1" ht="60" x14ac:dyDescent="0.25">
      <c r="B80" s="10" t="s">
        <v>330</v>
      </c>
      <c r="C80" s="5" t="s">
        <v>362</v>
      </c>
      <c r="D80" s="7" t="s">
        <v>155</v>
      </c>
      <c r="E80" s="7" t="s">
        <v>55</v>
      </c>
      <c r="F80" s="7" t="s">
        <v>156</v>
      </c>
      <c r="G80" s="7">
        <v>13500</v>
      </c>
      <c r="H80" s="7">
        <v>6088</v>
      </c>
      <c r="I80" s="7" t="s">
        <v>502</v>
      </c>
      <c r="J80" s="8">
        <v>42401</v>
      </c>
      <c r="K80" s="8">
        <v>42727</v>
      </c>
      <c r="L80" s="15">
        <f t="shared" ca="1" si="2"/>
        <v>0.59316770186335399</v>
      </c>
      <c r="M80" s="20">
        <f>+IF((Tabla2[[#This Row],[Ejecutado]]/Tabla2[[#This Row],[Meta 2016]])&gt;1,1,(Tabla2[[#This Row],[Ejecutado]]/Tabla2[[#This Row],[Meta 2016]]))</f>
        <v>0.45096296296296295</v>
      </c>
    </row>
    <row r="81" spans="2:13" s="5" customFormat="1" ht="71.25" x14ac:dyDescent="0.25">
      <c r="B81" s="10" t="s">
        <v>330</v>
      </c>
      <c r="C81" s="5" t="s">
        <v>362</v>
      </c>
      <c r="D81" s="7" t="s">
        <v>157</v>
      </c>
      <c r="E81" s="7" t="s">
        <v>393</v>
      </c>
      <c r="F81" s="7" t="s">
        <v>52</v>
      </c>
      <c r="G81" s="7">
        <v>2</v>
      </c>
      <c r="H81" s="7">
        <v>2</v>
      </c>
      <c r="I81" s="7" t="s">
        <v>508</v>
      </c>
      <c r="J81" s="8">
        <v>42401</v>
      </c>
      <c r="K81" s="8">
        <v>42727</v>
      </c>
      <c r="L81" s="15">
        <f t="shared" ca="1" si="2"/>
        <v>0.59316770186335399</v>
      </c>
      <c r="M81" s="20">
        <f>+IF((Tabla2[[#This Row],[Ejecutado]]/Tabla2[[#This Row],[Meta 2016]])&gt;1,1,(Tabla2[[#This Row],[Ejecutado]]/Tabla2[[#This Row],[Meta 2016]]))</f>
        <v>1</v>
      </c>
    </row>
    <row r="82" spans="2:13" s="5" customFormat="1" ht="60" x14ac:dyDescent="0.25">
      <c r="B82" s="10" t="s">
        <v>330</v>
      </c>
      <c r="C82" s="5" t="s">
        <v>362</v>
      </c>
      <c r="D82" s="7" t="s">
        <v>158</v>
      </c>
      <c r="E82" s="7" t="s">
        <v>55</v>
      </c>
      <c r="F82" s="7" t="s">
        <v>159</v>
      </c>
      <c r="G82" s="7">
        <v>7</v>
      </c>
      <c r="H82" s="7">
        <v>0</v>
      </c>
      <c r="I82" s="7" t="s">
        <v>442</v>
      </c>
      <c r="J82" s="8">
        <v>42401</v>
      </c>
      <c r="K82" s="8">
        <v>42727</v>
      </c>
      <c r="L82" s="15">
        <f t="shared" ca="1" si="2"/>
        <v>0.59316770186335399</v>
      </c>
      <c r="M82" s="20">
        <f>+IF((Tabla2[[#This Row],[Ejecutado]]/Tabla2[[#This Row],[Meta 2016]])&gt;1,1,(Tabla2[[#This Row],[Ejecutado]]/Tabla2[[#This Row],[Meta 2016]]))</f>
        <v>0</v>
      </c>
    </row>
    <row r="83" spans="2:13" s="5" customFormat="1" ht="114" x14ac:dyDescent="0.25">
      <c r="B83" s="10" t="s">
        <v>330</v>
      </c>
      <c r="C83" s="5" t="s">
        <v>362</v>
      </c>
      <c r="D83" s="7" t="s">
        <v>460</v>
      </c>
      <c r="E83" s="7" t="s">
        <v>55</v>
      </c>
      <c r="F83" s="7" t="s">
        <v>461</v>
      </c>
      <c r="G83" s="7">
        <v>600</v>
      </c>
      <c r="H83" s="7">
        <f>59+507+620</f>
        <v>1186</v>
      </c>
      <c r="I83" s="7" t="s">
        <v>505</v>
      </c>
      <c r="J83" s="8">
        <v>42401</v>
      </c>
      <c r="K83" s="8">
        <v>42727</v>
      </c>
      <c r="L83" s="15">
        <f t="shared" ca="1" si="2"/>
        <v>0.59316770186335399</v>
      </c>
      <c r="M83" s="20">
        <f>+IF((Tabla2[[#This Row],[Ejecutado]]/Tabla2[[#This Row],[Meta 2016]])&gt;1,1,(Tabla2[[#This Row],[Ejecutado]]/Tabla2[[#This Row],[Meta 2016]]))</f>
        <v>1</v>
      </c>
    </row>
    <row r="84" spans="2:13" s="5" customFormat="1" ht="60" x14ac:dyDescent="0.25">
      <c r="B84" s="10" t="s">
        <v>330</v>
      </c>
      <c r="C84" s="5" t="s">
        <v>362</v>
      </c>
      <c r="D84" s="7" t="s">
        <v>160</v>
      </c>
      <c r="E84" s="7" t="s">
        <v>55</v>
      </c>
      <c r="F84" s="7" t="s">
        <v>152</v>
      </c>
      <c r="G84" s="7">
        <v>6000</v>
      </c>
      <c r="H84" s="7">
        <v>4783</v>
      </c>
      <c r="I84" s="7" t="s">
        <v>443</v>
      </c>
      <c r="J84" s="8">
        <v>42401</v>
      </c>
      <c r="K84" s="8">
        <v>42727</v>
      </c>
      <c r="L84" s="15">
        <f t="shared" ca="1" si="2"/>
        <v>0.59316770186335399</v>
      </c>
      <c r="M84" s="20">
        <f>+IF((Tabla2[[#This Row],[Ejecutado]]/Tabla2[[#This Row],[Meta 2016]])&gt;1,1,(Tabla2[[#This Row],[Ejecutado]]/Tabla2[[#This Row],[Meta 2016]]))</f>
        <v>0.79716666666666669</v>
      </c>
    </row>
    <row r="85" spans="2:13" s="5" customFormat="1" ht="85.5" x14ac:dyDescent="0.25">
      <c r="B85" s="10" t="s">
        <v>330</v>
      </c>
      <c r="C85" s="5" t="s">
        <v>362</v>
      </c>
      <c r="D85" s="7" t="s">
        <v>153</v>
      </c>
      <c r="E85" s="7" t="s">
        <v>55</v>
      </c>
      <c r="F85" s="7" t="s">
        <v>161</v>
      </c>
      <c r="G85" s="7">
        <v>30</v>
      </c>
      <c r="H85" s="7">
        <f>13+5</f>
        <v>18</v>
      </c>
      <c r="I85" s="7" t="s">
        <v>444</v>
      </c>
      <c r="J85" s="8">
        <v>42401</v>
      </c>
      <c r="K85" s="8">
        <v>42727</v>
      </c>
      <c r="L85" s="15">
        <f t="shared" ca="1" si="2"/>
        <v>0.59316770186335399</v>
      </c>
      <c r="M85" s="20">
        <f>+IF((Tabla2[[#This Row],[Ejecutado]]/Tabla2[[#This Row],[Meta 2016]])&gt;1,1,(Tabla2[[#This Row],[Ejecutado]]/Tabla2[[#This Row],[Meta 2016]]))</f>
        <v>0.6</v>
      </c>
    </row>
    <row r="86" spans="2:13" s="5" customFormat="1" ht="60" x14ac:dyDescent="0.25">
      <c r="B86" s="10" t="s">
        <v>330</v>
      </c>
      <c r="C86" s="5" t="s">
        <v>362</v>
      </c>
      <c r="D86" s="7" t="s">
        <v>162</v>
      </c>
      <c r="E86" s="7" t="s">
        <v>55</v>
      </c>
      <c r="F86" s="7" t="s">
        <v>163</v>
      </c>
      <c r="G86" s="7">
        <v>5</v>
      </c>
      <c r="H86" s="7">
        <v>0</v>
      </c>
      <c r="I86" s="7" t="s">
        <v>445</v>
      </c>
      <c r="J86" s="8">
        <v>42401</v>
      </c>
      <c r="K86" s="8">
        <v>42727</v>
      </c>
      <c r="L86" s="15">
        <f t="shared" ca="1" si="2"/>
        <v>0.59316770186335399</v>
      </c>
      <c r="M86" s="20">
        <f>+IF((Tabla2[[#This Row],[Ejecutado]]/Tabla2[[#This Row],[Meta 2016]])&gt;1,1,(Tabla2[[#This Row],[Ejecutado]]/Tabla2[[#This Row],[Meta 2016]]))</f>
        <v>0</v>
      </c>
    </row>
    <row r="87" spans="2:13" s="5" customFormat="1" ht="60" x14ac:dyDescent="0.25">
      <c r="B87" s="10" t="s">
        <v>330</v>
      </c>
      <c r="C87" s="5" t="s">
        <v>363</v>
      </c>
      <c r="D87" s="7" t="s">
        <v>164</v>
      </c>
      <c r="E87" s="7" t="s">
        <v>55</v>
      </c>
      <c r="F87" s="7" t="s">
        <v>165</v>
      </c>
      <c r="G87" s="7">
        <v>2600</v>
      </c>
      <c r="H87" s="7">
        <v>3756</v>
      </c>
      <c r="I87" s="7" t="s">
        <v>506</v>
      </c>
      <c r="J87" s="8">
        <v>42401</v>
      </c>
      <c r="K87" s="8">
        <v>42727</v>
      </c>
      <c r="L87" s="15">
        <f t="shared" ca="1" si="2"/>
        <v>0.59316770186335399</v>
      </c>
      <c r="M87" s="20">
        <f>+IF((Tabla2[[#This Row],[Ejecutado]]/Tabla2[[#This Row],[Meta 2016]])&gt;1,1,(Tabla2[[#This Row],[Ejecutado]]/Tabla2[[#This Row],[Meta 2016]]))</f>
        <v>1</v>
      </c>
    </row>
    <row r="88" spans="2:13" s="5" customFormat="1" ht="105" x14ac:dyDescent="0.25">
      <c r="B88" s="10" t="s">
        <v>330</v>
      </c>
      <c r="C88" s="5" t="s">
        <v>364</v>
      </c>
      <c r="D88" s="7" t="s">
        <v>166</v>
      </c>
      <c r="E88" s="7" t="s">
        <v>55</v>
      </c>
      <c r="F88" s="7" t="s">
        <v>167</v>
      </c>
      <c r="G88" s="7">
        <v>85</v>
      </c>
      <c r="H88" s="7">
        <v>73</v>
      </c>
      <c r="I88" s="7" t="s">
        <v>446</v>
      </c>
      <c r="J88" s="8">
        <v>42401</v>
      </c>
      <c r="K88" s="8">
        <v>42727</v>
      </c>
      <c r="L88" s="15">
        <f t="shared" ca="1" si="2"/>
        <v>0.59316770186335399</v>
      </c>
      <c r="M88" s="20">
        <f>+IF((Tabla2[[#This Row],[Ejecutado]]/Tabla2[[#This Row],[Meta 2016]])&gt;1,1,(Tabla2[[#This Row],[Ejecutado]]/Tabla2[[#This Row],[Meta 2016]]))</f>
        <v>0.85882352941176465</v>
      </c>
    </row>
    <row r="89" spans="2:13" s="5" customFormat="1" ht="57" x14ac:dyDescent="0.25">
      <c r="B89" s="10" t="s">
        <v>330</v>
      </c>
      <c r="C89" s="5" t="s">
        <v>365</v>
      </c>
      <c r="D89" s="7" t="s">
        <v>458</v>
      </c>
      <c r="E89" s="7" t="s">
        <v>459</v>
      </c>
      <c r="F89" s="7" t="s">
        <v>152</v>
      </c>
      <c r="G89" s="7">
        <v>3080</v>
      </c>
      <c r="H89" s="7">
        <f>2606+48</f>
        <v>2654</v>
      </c>
      <c r="I89" s="7" t="s">
        <v>495</v>
      </c>
      <c r="J89" s="8">
        <v>42401</v>
      </c>
      <c r="K89" s="8">
        <v>42727</v>
      </c>
      <c r="L89" s="15">
        <f t="shared" ca="1" si="2"/>
        <v>0.59316770186335399</v>
      </c>
      <c r="M89" s="20">
        <f>+IF((Tabla2[[#This Row],[Ejecutado]]/Tabla2[[#This Row],[Meta 2016]])&gt;1,1,(Tabla2[[#This Row],[Ejecutado]]/Tabla2[[#This Row],[Meta 2016]]))</f>
        <v>0.86168831168831173</v>
      </c>
    </row>
    <row r="90" spans="2:13" s="5" customFormat="1" ht="60" x14ac:dyDescent="0.25">
      <c r="B90" s="10" t="s">
        <v>330</v>
      </c>
      <c r="C90" s="5" t="s">
        <v>366</v>
      </c>
      <c r="D90" s="7" t="s">
        <v>168</v>
      </c>
      <c r="E90" s="7" t="s">
        <v>55</v>
      </c>
      <c r="F90" s="7" t="s">
        <v>152</v>
      </c>
      <c r="G90" s="7">
        <v>15500</v>
      </c>
      <c r="H90" s="7">
        <f>4863+10012+6088</f>
        <v>20963</v>
      </c>
      <c r="I90" s="7" t="s">
        <v>507</v>
      </c>
      <c r="J90" s="8">
        <v>42401</v>
      </c>
      <c r="K90" s="8">
        <v>42727</v>
      </c>
      <c r="L90" s="15">
        <f t="shared" ca="1" si="2"/>
        <v>0.59316770186335399</v>
      </c>
      <c r="M90" s="20">
        <f>+IF((Tabla2[[#This Row],[Ejecutado]]/Tabla2[[#This Row],[Meta 2016]])&gt;1,1,(Tabla2[[#This Row],[Ejecutado]]/Tabla2[[#This Row],[Meta 2016]]))</f>
        <v>1</v>
      </c>
    </row>
    <row r="91" spans="2:13" s="5" customFormat="1" ht="60" x14ac:dyDescent="0.25">
      <c r="B91" s="10" t="s">
        <v>330</v>
      </c>
      <c r="C91" s="5" t="s">
        <v>366</v>
      </c>
      <c r="D91" s="7" t="s">
        <v>169</v>
      </c>
      <c r="E91" s="7" t="s">
        <v>170</v>
      </c>
      <c r="F91" s="7" t="s">
        <v>171</v>
      </c>
      <c r="G91" s="7">
        <v>1</v>
      </c>
      <c r="H91" s="7">
        <v>0.5</v>
      </c>
      <c r="I91" s="7" t="s">
        <v>447</v>
      </c>
      <c r="J91" s="8">
        <v>42401</v>
      </c>
      <c r="K91" s="8">
        <v>42727</v>
      </c>
      <c r="L91" s="15">
        <f t="shared" ca="1" si="2"/>
        <v>0.59316770186335399</v>
      </c>
      <c r="M91" s="20">
        <f>+IF((Tabla2[[#This Row],[Ejecutado]]/Tabla2[[#This Row],[Meta 2016]])&gt;1,1,(Tabla2[[#This Row],[Ejecutado]]/Tabla2[[#This Row],[Meta 2016]]))</f>
        <v>0.5</v>
      </c>
    </row>
    <row r="92" spans="2:13" s="5" customFormat="1" ht="60" x14ac:dyDescent="0.25">
      <c r="B92" s="10" t="s">
        <v>330</v>
      </c>
      <c r="C92" s="5" t="s">
        <v>366</v>
      </c>
      <c r="D92" s="7" t="s">
        <v>172</v>
      </c>
      <c r="E92" s="7" t="s">
        <v>394</v>
      </c>
      <c r="F92" s="7" t="s">
        <v>173</v>
      </c>
      <c r="G92" s="7">
        <v>1</v>
      </c>
      <c r="H92" s="7">
        <v>0</v>
      </c>
      <c r="I92" s="7" t="s">
        <v>448</v>
      </c>
      <c r="J92" s="8">
        <v>42401</v>
      </c>
      <c r="K92" s="8">
        <v>42727</v>
      </c>
      <c r="L92" s="15">
        <f t="shared" ref="L92:L118" ca="1" si="3">(DAYS360(J92,TODAY(),FALSE)/DAYS360(J92,K92,FALSE))</f>
        <v>0.59316770186335399</v>
      </c>
      <c r="M92" s="20">
        <f>+IF((Tabla2[[#This Row],[Ejecutado]]/Tabla2[[#This Row],[Meta 2016]])&gt;1,1,(Tabla2[[#This Row],[Ejecutado]]/Tabla2[[#This Row],[Meta 2016]]))</f>
        <v>0</v>
      </c>
    </row>
    <row r="93" spans="2:13" s="5" customFormat="1" ht="60" x14ac:dyDescent="0.25">
      <c r="B93" s="10" t="s">
        <v>330</v>
      </c>
      <c r="C93" s="5" t="s">
        <v>366</v>
      </c>
      <c r="D93" s="7" t="s">
        <v>174</v>
      </c>
      <c r="E93" s="7" t="s">
        <v>170</v>
      </c>
      <c r="F93" s="7" t="s">
        <v>175</v>
      </c>
      <c r="G93" s="18">
        <v>0.08</v>
      </c>
      <c r="H93" s="7">
        <v>0</v>
      </c>
      <c r="I93" s="7" t="s">
        <v>566</v>
      </c>
      <c r="J93" s="8">
        <v>42401</v>
      </c>
      <c r="K93" s="8">
        <v>42727</v>
      </c>
      <c r="L93" s="15">
        <f t="shared" ca="1" si="3"/>
        <v>0.59316770186335399</v>
      </c>
      <c r="M93" s="20">
        <f>+IF((Tabla2[[#This Row],[Ejecutado]]/Tabla2[[#This Row],[Meta 2016]])&gt;1,1,(Tabla2[[#This Row],[Ejecutado]]/Tabla2[[#This Row],[Meta 2016]]))</f>
        <v>0</v>
      </c>
    </row>
    <row r="94" spans="2:13" s="5" customFormat="1" ht="60" x14ac:dyDescent="0.25">
      <c r="B94" s="10" t="s">
        <v>330</v>
      </c>
      <c r="C94" s="5" t="s">
        <v>367</v>
      </c>
      <c r="D94" s="7" t="s">
        <v>176</v>
      </c>
      <c r="E94" s="7" t="s">
        <v>55</v>
      </c>
      <c r="F94" s="7" t="s">
        <v>177</v>
      </c>
      <c r="G94" s="7">
        <v>1</v>
      </c>
      <c r="H94" s="7">
        <v>0.2</v>
      </c>
      <c r="I94" s="7" t="s">
        <v>449</v>
      </c>
      <c r="J94" s="8">
        <v>42401</v>
      </c>
      <c r="K94" s="8">
        <v>42727</v>
      </c>
      <c r="L94" s="15">
        <f t="shared" ca="1" si="3"/>
        <v>0.59316770186335399</v>
      </c>
      <c r="M94" s="20">
        <f>+IF((Tabla2[[#This Row],[Ejecutado]]/Tabla2[[#This Row],[Meta 2016]])&gt;1,1,(Tabla2[[#This Row],[Ejecutado]]/Tabla2[[#This Row],[Meta 2016]]))</f>
        <v>0.2</v>
      </c>
    </row>
    <row r="95" spans="2:13" s="5" customFormat="1" ht="60" x14ac:dyDescent="0.25">
      <c r="B95" s="10" t="s">
        <v>330</v>
      </c>
      <c r="C95" s="5" t="s">
        <v>367</v>
      </c>
      <c r="D95" s="7" t="s">
        <v>178</v>
      </c>
      <c r="E95" s="7" t="s">
        <v>55</v>
      </c>
      <c r="F95" s="7" t="s">
        <v>179</v>
      </c>
      <c r="G95" s="7">
        <v>1</v>
      </c>
      <c r="H95" s="7">
        <v>0</v>
      </c>
      <c r="I95" s="7" t="s">
        <v>450</v>
      </c>
      <c r="J95" s="8">
        <v>42401</v>
      </c>
      <c r="K95" s="8">
        <v>42727</v>
      </c>
      <c r="L95" s="15">
        <f t="shared" ca="1" si="3"/>
        <v>0.59316770186335399</v>
      </c>
      <c r="M95" s="20">
        <f>+IF((Tabla2[[#This Row],[Ejecutado]]/Tabla2[[#This Row],[Meta 2016]])&gt;1,1,(Tabla2[[#This Row],[Ejecutado]]/Tabla2[[#This Row],[Meta 2016]]))</f>
        <v>0</v>
      </c>
    </row>
    <row r="96" spans="2:13" s="5" customFormat="1" ht="75" x14ac:dyDescent="0.25">
      <c r="B96" s="10" t="s">
        <v>331</v>
      </c>
      <c r="C96" s="5" t="s">
        <v>368</v>
      </c>
      <c r="D96" s="7" t="s">
        <v>181</v>
      </c>
      <c r="E96" s="7" t="s">
        <v>180</v>
      </c>
      <c r="F96" s="7" t="s">
        <v>182</v>
      </c>
      <c r="G96" s="7">
        <v>1</v>
      </c>
      <c r="H96" s="7">
        <v>0.5</v>
      </c>
      <c r="I96" s="7" t="s">
        <v>470</v>
      </c>
      <c r="J96" s="8">
        <v>42401</v>
      </c>
      <c r="K96" s="8">
        <v>42727</v>
      </c>
      <c r="L96" s="15">
        <f t="shared" ca="1" si="3"/>
        <v>0.59316770186335399</v>
      </c>
      <c r="M96" s="20">
        <f>+IF((Tabla2[[#This Row],[Ejecutado]]/Tabla2[[#This Row],[Meta 2016]])&gt;1,1,(Tabla2[[#This Row],[Ejecutado]]/Tabla2[[#This Row],[Meta 2016]]))</f>
        <v>0.5</v>
      </c>
    </row>
    <row r="97" spans="2:13" s="5" customFormat="1" ht="128.25" x14ac:dyDescent="0.25">
      <c r="B97" s="10" t="s">
        <v>331</v>
      </c>
      <c r="C97" s="5" t="s">
        <v>368</v>
      </c>
      <c r="D97" s="7" t="s">
        <v>183</v>
      </c>
      <c r="E97" s="7" t="s">
        <v>184</v>
      </c>
      <c r="F97" s="7" t="s">
        <v>185</v>
      </c>
      <c r="G97" s="18">
        <v>0.9</v>
      </c>
      <c r="H97" s="18">
        <f>4/9</f>
        <v>0.44444444444444442</v>
      </c>
      <c r="I97" s="7" t="s">
        <v>454</v>
      </c>
      <c r="J97" s="8">
        <v>42401</v>
      </c>
      <c r="K97" s="8">
        <v>42727</v>
      </c>
      <c r="L97" s="15">
        <f t="shared" ca="1" si="3"/>
        <v>0.59316770186335399</v>
      </c>
      <c r="M97" s="20">
        <f>+IF((Tabla2[[#This Row],[Ejecutado]]/Tabla2[[#This Row],[Meta 2016]])&gt;1,1,(Tabla2[[#This Row],[Ejecutado]]/Tabla2[[#This Row],[Meta 2016]]))</f>
        <v>0.49382716049382713</v>
      </c>
    </row>
    <row r="98" spans="2:13" s="5" customFormat="1" ht="75" x14ac:dyDescent="0.25">
      <c r="B98" s="10" t="s">
        <v>331</v>
      </c>
      <c r="C98" s="5" t="s">
        <v>368</v>
      </c>
      <c r="D98" s="7" t="s">
        <v>186</v>
      </c>
      <c r="E98" s="7" t="s">
        <v>184</v>
      </c>
      <c r="F98" s="7" t="s">
        <v>187</v>
      </c>
      <c r="G98" s="7">
        <v>2</v>
      </c>
      <c r="H98" s="7">
        <v>1</v>
      </c>
      <c r="I98" s="7" t="s">
        <v>455</v>
      </c>
      <c r="J98" s="8">
        <v>42401</v>
      </c>
      <c r="K98" s="8">
        <v>42727</v>
      </c>
      <c r="L98" s="15">
        <f t="shared" ca="1" si="3"/>
        <v>0.59316770186335399</v>
      </c>
      <c r="M98" s="20">
        <f>+IF((Tabla2[[#This Row],[Ejecutado]]/Tabla2[[#This Row],[Meta 2016]])&gt;1,1,(Tabla2[[#This Row],[Ejecutado]]/Tabla2[[#This Row],[Meta 2016]]))</f>
        <v>0.5</v>
      </c>
    </row>
    <row r="99" spans="2:13" s="5" customFormat="1" ht="75" x14ac:dyDescent="0.25">
      <c r="B99" s="10" t="s">
        <v>331</v>
      </c>
      <c r="C99" s="5" t="s">
        <v>368</v>
      </c>
      <c r="D99" s="7" t="s">
        <v>188</v>
      </c>
      <c r="E99" s="7" t="s">
        <v>184</v>
      </c>
      <c r="F99" s="7" t="s">
        <v>189</v>
      </c>
      <c r="G99" s="7">
        <v>2</v>
      </c>
      <c r="H99" s="7">
        <v>2</v>
      </c>
      <c r="I99" s="7" t="s">
        <v>456</v>
      </c>
      <c r="J99" s="8">
        <v>42401</v>
      </c>
      <c r="K99" s="8">
        <v>42727</v>
      </c>
      <c r="L99" s="15">
        <f t="shared" ca="1" si="3"/>
        <v>0.59316770186335399</v>
      </c>
      <c r="M99" s="20">
        <f>+IF((Tabla2[[#This Row],[Ejecutado]]/Tabla2[[#This Row],[Meta 2016]])&gt;1,1,(Tabla2[[#This Row],[Ejecutado]]/Tabla2[[#This Row],[Meta 2016]]))</f>
        <v>1</v>
      </c>
    </row>
    <row r="100" spans="2:13" s="5" customFormat="1" ht="85.5" x14ac:dyDescent="0.25">
      <c r="B100" s="10" t="s">
        <v>331</v>
      </c>
      <c r="C100" s="5" t="s">
        <v>368</v>
      </c>
      <c r="D100" s="7" t="s">
        <v>190</v>
      </c>
      <c r="E100" s="7" t="s">
        <v>191</v>
      </c>
      <c r="F100" s="7" t="s">
        <v>192</v>
      </c>
      <c r="G100" s="9">
        <v>0.2</v>
      </c>
      <c r="H100" s="9">
        <v>0</v>
      </c>
      <c r="I100" s="9" t="s">
        <v>562</v>
      </c>
      <c r="J100" s="8">
        <v>42401</v>
      </c>
      <c r="K100" s="8">
        <v>42727</v>
      </c>
      <c r="L100" s="15">
        <f t="shared" ca="1" si="3"/>
        <v>0.59316770186335399</v>
      </c>
      <c r="M100" s="20">
        <f>+IF((Tabla2[[#This Row],[Ejecutado]]/Tabla2[[#This Row],[Meta 2016]])&gt;1,1,(Tabla2[[#This Row],[Ejecutado]]/Tabla2[[#This Row],[Meta 2016]]))</f>
        <v>0</v>
      </c>
    </row>
    <row r="101" spans="2:13" s="5" customFormat="1" ht="120" x14ac:dyDescent="0.25">
      <c r="B101" s="10" t="s">
        <v>331</v>
      </c>
      <c r="C101" s="5" t="s">
        <v>369</v>
      </c>
      <c r="D101" s="7" t="s">
        <v>400</v>
      </c>
      <c r="E101" s="7" t="s">
        <v>500</v>
      </c>
      <c r="F101" s="7" t="s">
        <v>401</v>
      </c>
      <c r="G101" s="7">
        <v>1</v>
      </c>
      <c r="H101" s="7">
        <v>1</v>
      </c>
      <c r="I101" s="7" t="s">
        <v>428</v>
      </c>
      <c r="J101" s="8">
        <v>42401</v>
      </c>
      <c r="K101" s="8">
        <v>42727</v>
      </c>
      <c r="L101" s="15">
        <f t="shared" ca="1" si="3"/>
        <v>0.59316770186335399</v>
      </c>
      <c r="M101" s="20">
        <f>+IF((Tabla2[[#This Row],[Ejecutado]]/Tabla2[[#This Row],[Meta 2016]])&gt;1,1,(Tabla2[[#This Row],[Ejecutado]]/Tabla2[[#This Row],[Meta 2016]]))</f>
        <v>1</v>
      </c>
    </row>
    <row r="102" spans="2:13" s="5" customFormat="1" ht="120" x14ac:dyDescent="0.25">
      <c r="B102" s="10" t="s">
        <v>331</v>
      </c>
      <c r="C102" s="5" t="s">
        <v>369</v>
      </c>
      <c r="D102" s="7" t="s">
        <v>193</v>
      </c>
      <c r="E102" s="7" t="s">
        <v>194</v>
      </c>
      <c r="F102" s="7" t="s">
        <v>195</v>
      </c>
      <c r="G102" s="9">
        <v>0.1</v>
      </c>
      <c r="H102" s="9">
        <v>0</v>
      </c>
      <c r="I102" s="9" t="s">
        <v>509</v>
      </c>
      <c r="J102" s="8">
        <v>42401</v>
      </c>
      <c r="K102" s="8">
        <v>42727</v>
      </c>
      <c r="L102" s="15">
        <f t="shared" ca="1" si="3"/>
        <v>0.59316770186335399</v>
      </c>
      <c r="M102" s="20">
        <f>+IF((Tabla2[[#This Row],[Ejecutado]]/Tabla2[[#This Row],[Meta 2016]])&gt;1,1,(Tabla2[[#This Row],[Ejecutado]]/Tabla2[[#This Row],[Meta 2016]]))</f>
        <v>0</v>
      </c>
    </row>
    <row r="103" spans="2:13" s="5" customFormat="1" ht="120" x14ac:dyDescent="0.25">
      <c r="B103" s="10" t="s">
        <v>331</v>
      </c>
      <c r="C103" s="5" t="s">
        <v>369</v>
      </c>
      <c r="D103" s="7" t="s">
        <v>196</v>
      </c>
      <c r="E103" s="7" t="s">
        <v>395</v>
      </c>
      <c r="F103" s="7" t="s">
        <v>198</v>
      </c>
      <c r="G103" s="7">
        <v>1</v>
      </c>
      <c r="H103" s="7">
        <v>0.25</v>
      </c>
      <c r="I103" s="9" t="s">
        <v>510</v>
      </c>
      <c r="J103" s="8">
        <v>42401</v>
      </c>
      <c r="K103" s="8">
        <v>42727</v>
      </c>
      <c r="L103" s="15">
        <f t="shared" ca="1" si="3"/>
        <v>0.59316770186335399</v>
      </c>
      <c r="M103" s="20">
        <f>+IF((Tabla2[[#This Row],[Ejecutado]]/Tabla2[[#This Row],[Meta 2016]])&gt;1,1,(Tabla2[[#This Row],[Ejecutado]]/Tabla2[[#This Row],[Meta 2016]]))</f>
        <v>0.25</v>
      </c>
    </row>
    <row r="104" spans="2:13" s="5" customFormat="1" ht="120" x14ac:dyDescent="0.25">
      <c r="B104" s="10" t="s">
        <v>331</v>
      </c>
      <c r="C104" s="5" t="s">
        <v>369</v>
      </c>
      <c r="D104" s="7" t="s">
        <v>199</v>
      </c>
      <c r="E104" s="7" t="s">
        <v>395</v>
      </c>
      <c r="F104" s="7" t="s">
        <v>200</v>
      </c>
      <c r="G104" s="7">
        <v>1</v>
      </c>
      <c r="H104" s="7">
        <v>0.25</v>
      </c>
      <c r="I104" s="9" t="s">
        <v>510</v>
      </c>
      <c r="J104" s="8">
        <v>42401</v>
      </c>
      <c r="K104" s="8">
        <v>42727</v>
      </c>
      <c r="L104" s="15">
        <f t="shared" ca="1" si="3"/>
        <v>0.59316770186335399</v>
      </c>
      <c r="M104" s="20">
        <f>+IF((Tabla2[[#This Row],[Ejecutado]]/Tabla2[[#This Row],[Meta 2016]])&gt;1,1,(Tabla2[[#This Row],[Ejecutado]]/Tabla2[[#This Row],[Meta 2016]]))</f>
        <v>0.25</v>
      </c>
    </row>
    <row r="105" spans="2:13" s="5" customFormat="1" ht="120" x14ac:dyDescent="0.25">
      <c r="B105" s="10" t="s">
        <v>331</v>
      </c>
      <c r="C105" s="5" t="s">
        <v>369</v>
      </c>
      <c r="D105" s="7" t="s">
        <v>201</v>
      </c>
      <c r="E105" s="7" t="s">
        <v>395</v>
      </c>
      <c r="F105" s="7" t="s">
        <v>202</v>
      </c>
      <c r="G105" s="7">
        <v>1</v>
      </c>
      <c r="H105" s="7">
        <v>0.25</v>
      </c>
      <c r="I105" s="9" t="s">
        <v>510</v>
      </c>
      <c r="J105" s="8">
        <v>42401</v>
      </c>
      <c r="K105" s="8">
        <v>42727</v>
      </c>
      <c r="L105" s="15">
        <f t="shared" ca="1" si="3"/>
        <v>0.59316770186335399</v>
      </c>
      <c r="M105" s="20">
        <f>+IF((Tabla2[[#This Row],[Ejecutado]]/Tabla2[[#This Row],[Meta 2016]])&gt;1,1,(Tabla2[[#This Row],[Ejecutado]]/Tabla2[[#This Row],[Meta 2016]]))</f>
        <v>0.25</v>
      </c>
    </row>
    <row r="106" spans="2:13" s="5" customFormat="1" ht="120" x14ac:dyDescent="0.25">
      <c r="B106" s="10" t="s">
        <v>331</v>
      </c>
      <c r="C106" s="5" t="s">
        <v>369</v>
      </c>
      <c r="D106" s="7" t="s">
        <v>203</v>
      </c>
      <c r="E106" s="7" t="s">
        <v>4</v>
      </c>
      <c r="F106" s="7" t="s">
        <v>204</v>
      </c>
      <c r="G106" s="9">
        <v>0.1</v>
      </c>
      <c r="H106" s="9">
        <v>0</v>
      </c>
      <c r="I106" s="23" t="s">
        <v>563</v>
      </c>
      <c r="J106" s="8">
        <v>42401</v>
      </c>
      <c r="K106" s="8">
        <v>42727</v>
      </c>
      <c r="L106" s="15">
        <f t="shared" ca="1" si="3"/>
        <v>0.59316770186335399</v>
      </c>
      <c r="M106" s="20">
        <f>+IF((Tabla2[[#This Row],[Ejecutado]]/Tabla2[[#This Row],[Meta 2016]])&gt;1,1,(Tabla2[[#This Row],[Ejecutado]]/Tabla2[[#This Row],[Meta 2016]]))</f>
        <v>0</v>
      </c>
    </row>
    <row r="107" spans="2:13" s="5" customFormat="1" ht="120" x14ac:dyDescent="0.25">
      <c r="B107" s="10" t="s">
        <v>331</v>
      </c>
      <c r="C107" s="5" t="s">
        <v>369</v>
      </c>
      <c r="D107" s="7" t="s">
        <v>205</v>
      </c>
      <c r="E107" s="7" t="s">
        <v>513</v>
      </c>
      <c r="F107" s="7" t="s">
        <v>206</v>
      </c>
      <c r="G107" s="9">
        <v>0.15</v>
      </c>
      <c r="H107" s="9">
        <v>0.1</v>
      </c>
      <c r="I107" s="9" t="s">
        <v>514</v>
      </c>
      <c r="J107" s="8">
        <v>42401</v>
      </c>
      <c r="K107" s="8">
        <v>42727</v>
      </c>
      <c r="L107" s="15">
        <f t="shared" ca="1" si="3"/>
        <v>0.59316770186335399</v>
      </c>
      <c r="M107" s="20">
        <f>+IF((Tabla2[[#This Row],[Ejecutado]]/Tabla2[[#This Row],[Meta 2016]])&gt;1,1,(Tabla2[[#This Row],[Ejecutado]]/Tabla2[[#This Row],[Meta 2016]]))</f>
        <v>0.66666666666666674</v>
      </c>
    </row>
    <row r="108" spans="2:13" s="5" customFormat="1" ht="120" x14ac:dyDescent="0.25">
      <c r="B108" s="10" t="s">
        <v>331</v>
      </c>
      <c r="C108" s="5" t="s">
        <v>369</v>
      </c>
      <c r="D108" s="7" t="s">
        <v>207</v>
      </c>
      <c r="E108" s="7" t="s">
        <v>208</v>
      </c>
      <c r="F108" s="7" t="s">
        <v>209</v>
      </c>
      <c r="G108" s="7">
        <v>2</v>
      </c>
      <c r="H108" s="7">
        <v>0.25</v>
      </c>
      <c r="I108" s="7" t="s">
        <v>511</v>
      </c>
      <c r="J108" s="8">
        <v>42401</v>
      </c>
      <c r="K108" s="8">
        <v>42727</v>
      </c>
      <c r="L108" s="15">
        <f t="shared" ca="1" si="3"/>
        <v>0.59316770186335399</v>
      </c>
      <c r="M108" s="20">
        <f>+IF((Tabla2[[#This Row],[Ejecutado]]/Tabla2[[#This Row],[Meta 2016]])&gt;1,1,(Tabla2[[#This Row],[Ejecutado]]/Tabla2[[#This Row],[Meta 2016]]))</f>
        <v>0.125</v>
      </c>
    </row>
    <row r="109" spans="2:13" s="5" customFormat="1" ht="120" x14ac:dyDescent="0.25">
      <c r="B109" s="10" t="s">
        <v>331</v>
      </c>
      <c r="C109" s="5" t="s">
        <v>369</v>
      </c>
      <c r="D109" s="7" t="s">
        <v>402</v>
      </c>
      <c r="E109" s="7" t="s">
        <v>210</v>
      </c>
      <c r="F109" s="7" t="s">
        <v>403</v>
      </c>
      <c r="G109" s="19">
        <v>3</v>
      </c>
      <c r="H109" s="19">
        <v>0</v>
      </c>
      <c r="I109" s="9" t="s">
        <v>425</v>
      </c>
      <c r="J109" s="8">
        <v>42401</v>
      </c>
      <c r="K109" s="8">
        <v>42727</v>
      </c>
      <c r="L109" s="15">
        <f t="shared" ca="1" si="3"/>
        <v>0.59316770186335399</v>
      </c>
      <c r="M109" s="20">
        <f>+IF((Tabla2[[#This Row],[Ejecutado]]/Tabla2[[#This Row],[Meta 2016]])&gt;1,1,(Tabla2[[#This Row],[Ejecutado]]/Tabla2[[#This Row],[Meta 2016]]))</f>
        <v>0</v>
      </c>
    </row>
    <row r="110" spans="2:13" s="5" customFormat="1" ht="45" x14ac:dyDescent="0.25">
      <c r="B110" s="10" t="s">
        <v>331</v>
      </c>
      <c r="C110" s="5" t="s">
        <v>370</v>
      </c>
      <c r="D110" s="7" t="s">
        <v>211</v>
      </c>
      <c r="E110" s="7" t="s">
        <v>561</v>
      </c>
      <c r="F110" s="7" t="s">
        <v>212</v>
      </c>
      <c r="G110" s="7">
        <v>1</v>
      </c>
      <c r="H110" s="7">
        <v>0</v>
      </c>
      <c r="I110" s="7" t="s">
        <v>432</v>
      </c>
      <c r="J110" s="8">
        <v>42401</v>
      </c>
      <c r="K110" s="8">
        <v>42727</v>
      </c>
      <c r="L110" s="15">
        <f t="shared" ca="1" si="3"/>
        <v>0.59316770186335399</v>
      </c>
      <c r="M110" s="20">
        <f>+IF((Tabla2[[#This Row],[Ejecutado]]/Tabla2[[#This Row],[Meta 2016]])&gt;1,1,(Tabla2[[#This Row],[Ejecutado]]/Tabla2[[#This Row],[Meta 2016]]))</f>
        <v>0</v>
      </c>
    </row>
    <row r="111" spans="2:13" s="5" customFormat="1" ht="85.5" x14ac:dyDescent="0.25">
      <c r="B111" s="10" t="s">
        <v>331</v>
      </c>
      <c r="C111" s="5" t="s">
        <v>370</v>
      </c>
      <c r="D111" s="7" t="s">
        <v>213</v>
      </c>
      <c r="E111" s="7" t="s">
        <v>29</v>
      </c>
      <c r="F111" s="7" t="s">
        <v>214</v>
      </c>
      <c r="G111" s="18">
        <v>1</v>
      </c>
      <c r="H111" s="21">
        <v>0.6623</v>
      </c>
      <c r="I111" s="7" t="s">
        <v>540</v>
      </c>
      <c r="J111" s="8">
        <v>42401</v>
      </c>
      <c r="K111" s="8">
        <v>42727</v>
      </c>
      <c r="L111" s="15">
        <f t="shared" ca="1" si="3"/>
        <v>0.59316770186335399</v>
      </c>
      <c r="M111" s="20">
        <f>+IF((Tabla2[[#This Row],[Ejecutado]]/Tabla2[[#This Row],[Meta 2016]])&gt;1,1,(Tabla2[[#This Row],[Ejecutado]]/Tabla2[[#This Row],[Meta 2016]]))</f>
        <v>0.6623</v>
      </c>
    </row>
    <row r="112" spans="2:13" s="5" customFormat="1" ht="45" x14ac:dyDescent="0.25">
      <c r="B112" s="10" t="s">
        <v>331</v>
      </c>
      <c r="C112" s="5" t="s">
        <v>370</v>
      </c>
      <c r="D112" s="7" t="s">
        <v>215</v>
      </c>
      <c r="E112" s="7" t="s">
        <v>216</v>
      </c>
      <c r="F112" s="7" t="s">
        <v>217</v>
      </c>
      <c r="G112" s="7">
        <v>1</v>
      </c>
      <c r="H112" s="7">
        <v>0.25</v>
      </c>
      <c r="I112" s="7" t="s">
        <v>517</v>
      </c>
      <c r="J112" s="8">
        <v>42401</v>
      </c>
      <c r="K112" s="8">
        <v>42727</v>
      </c>
      <c r="L112" s="15">
        <f t="shared" ca="1" si="3"/>
        <v>0.59316770186335399</v>
      </c>
      <c r="M112" s="20">
        <f>+IF((Tabla2[[#This Row],[Ejecutado]]/Tabla2[[#This Row],[Meta 2016]])&gt;1,1,(Tabla2[[#This Row],[Ejecutado]]/Tabla2[[#This Row],[Meta 2016]]))</f>
        <v>0.25</v>
      </c>
    </row>
    <row r="113" spans="2:13" s="5" customFormat="1" ht="142.5" x14ac:dyDescent="0.25">
      <c r="B113" s="10" t="s">
        <v>331</v>
      </c>
      <c r="C113" s="5" t="s">
        <v>370</v>
      </c>
      <c r="D113" s="7" t="s">
        <v>218</v>
      </c>
      <c r="E113" s="7" t="s">
        <v>216</v>
      </c>
      <c r="F113" s="7" t="s">
        <v>539</v>
      </c>
      <c r="G113" s="18">
        <v>1</v>
      </c>
      <c r="H113" s="18">
        <f>5/356</f>
        <v>1.4044943820224719E-2</v>
      </c>
      <c r="I113" s="7" t="s">
        <v>518</v>
      </c>
      <c r="J113" s="8">
        <v>42401</v>
      </c>
      <c r="K113" s="8">
        <v>42727</v>
      </c>
      <c r="L113" s="15">
        <f t="shared" ca="1" si="3"/>
        <v>0.59316770186335399</v>
      </c>
      <c r="M113" s="20">
        <f>+IF((Tabla2[[#This Row],[Ejecutado]]/Tabla2[[#This Row],[Meta 2016]])&gt;1,1,(Tabla2[[#This Row],[Ejecutado]]/Tabla2[[#This Row],[Meta 2016]]))</f>
        <v>1.4044943820224719E-2</v>
      </c>
    </row>
    <row r="114" spans="2:13" s="5" customFormat="1" ht="71.25" x14ac:dyDescent="0.25">
      <c r="B114" s="10" t="s">
        <v>331</v>
      </c>
      <c r="C114" s="5" t="s">
        <v>370</v>
      </c>
      <c r="D114" s="7" t="s">
        <v>219</v>
      </c>
      <c r="E114" s="7" t="s">
        <v>216</v>
      </c>
      <c r="F114" s="7" t="s">
        <v>220</v>
      </c>
      <c r="G114" s="7">
        <v>4</v>
      </c>
      <c r="H114" s="7">
        <v>0</v>
      </c>
      <c r="I114" s="7" t="s">
        <v>519</v>
      </c>
      <c r="J114" s="8">
        <v>42401</v>
      </c>
      <c r="K114" s="8">
        <v>42727</v>
      </c>
      <c r="L114" s="15">
        <f t="shared" ca="1" si="3"/>
        <v>0.59316770186335399</v>
      </c>
      <c r="M114" s="20">
        <f>+IF((Tabla2[[#This Row],[Ejecutado]]/Tabla2[[#This Row],[Meta 2016]])&gt;1,1,(Tabla2[[#This Row],[Ejecutado]]/Tabla2[[#This Row],[Meta 2016]]))</f>
        <v>0</v>
      </c>
    </row>
    <row r="115" spans="2:13" s="5" customFormat="1" ht="90" x14ac:dyDescent="0.25">
      <c r="B115" s="10" t="s">
        <v>331</v>
      </c>
      <c r="C115" s="5" t="s">
        <v>371</v>
      </c>
      <c r="D115" s="7" t="s">
        <v>221</v>
      </c>
      <c r="E115" s="7" t="s">
        <v>222</v>
      </c>
      <c r="F115" s="7" t="s">
        <v>223</v>
      </c>
      <c r="G115" s="9">
        <v>0.25</v>
      </c>
      <c r="H115" s="9">
        <v>0</v>
      </c>
      <c r="I115" s="9"/>
      <c r="J115" s="8">
        <v>42401</v>
      </c>
      <c r="K115" s="8">
        <v>42727</v>
      </c>
      <c r="L115" s="15">
        <f t="shared" ca="1" si="3"/>
        <v>0.59316770186335399</v>
      </c>
      <c r="M115" s="20">
        <f>+IF((Tabla2[[#This Row],[Ejecutado]]/Tabla2[[#This Row],[Meta 2016]])&gt;1,1,(Tabla2[[#This Row],[Ejecutado]]/Tabla2[[#This Row],[Meta 2016]]))</f>
        <v>0</v>
      </c>
    </row>
    <row r="116" spans="2:13" s="5" customFormat="1" ht="114" x14ac:dyDescent="0.25">
      <c r="B116" s="10" t="s">
        <v>331</v>
      </c>
      <c r="C116" s="5" t="s">
        <v>372</v>
      </c>
      <c r="D116" s="7" t="s">
        <v>224</v>
      </c>
      <c r="E116" s="7" t="s">
        <v>225</v>
      </c>
      <c r="F116" s="7" t="s">
        <v>226</v>
      </c>
      <c r="G116" s="9">
        <v>0.5</v>
      </c>
      <c r="H116" s="18">
        <f>(59+507+620)/(330+598+244+76)</f>
        <v>0.95032051282051277</v>
      </c>
      <c r="I116" s="7" t="s">
        <v>505</v>
      </c>
      <c r="J116" s="8">
        <v>42401</v>
      </c>
      <c r="K116" s="8">
        <v>42727</v>
      </c>
      <c r="L116" s="15">
        <f t="shared" ca="1" si="3"/>
        <v>0.59316770186335399</v>
      </c>
      <c r="M116" s="20">
        <f>+IF((Tabla2[[#This Row],[Ejecutado]]/Tabla2[[#This Row],[Meta 2016]])&gt;1,1,(Tabla2[[#This Row],[Ejecutado]]/Tabla2[[#This Row],[Meta 2016]]))</f>
        <v>1</v>
      </c>
    </row>
    <row r="117" spans="2:13" s="5" customFormat="1" ht="128.25" x14ac:dyDescent="0.25">
      <c r="B117" s="10" t="s">
        <v>331</v>
      </c>
      <c r="C117" s="5" t="s">
        <v>373</v>
      </c>
      <c r="D117" s="7" t="s">
        <v>228</v>
      </c>
      <c r="E117" s="7" t="s">
        <v>227</v>
      </c>
      <c r="F117" s="7" t="s">
        <v>229</v>
      </c>
      <c r="G117" s="7">
        <v>7</v>
      </c>
      <c r="H117" s="7">
        <v>6</v>
      </c>
      <c r="I117" s="7" t="s">
        <v>480</v>
      </c>
      <c r="J117" s="8">
        <v>42401</v>
      </c>
      <c r="K117" s="8">
        <v>42727</v>
      </c>
      <c r="L117" s="15">
        <f t="shared" ca="1" si="3"/>
        <v>0.59316770186335399</v>
      </c>
      <c r="M117" s="20">
        <f>+IF((Tabla2[[#This Row],[Ejecutado]]/Tabla2[[#This Row],[Meta 2016]])&gt;1,1,(Tabla2[[#This Row],[Ejecutado]]/Tabla2[[#This Row],[Meta 2016]]))</f>
        <v>0.8571428571428571</v>
      </c>
    </row>
    <row r="118" spans="2:13" s="5" customFormat="1" ht="45" x14ac:dyDescent="0.25">
      <c r="B118" s="10" t="s">
        <v>331</v>
      </c>
      <c r="C118" s="5" t="s">
        <v>373</v>
      </c>
      <c r="D118" s="7" t="s">
        <v>230</v>
      </c>
      <c r="E118" s="7" t="s">
        <v>227</v>
      </c>
      <c r="F118" s="7" t="s">
        <v>231</v>
      </c>
      <c r="G118" s="7">
        <v>1</v>
      </c>
      <c r="H118" s="7">
        <v>1</v>
      </c>
      <c r="I118" s="7" t="s">
        <v>478</v>
      </c>
      <c r="J118" s="8">
        <v>42401</v>
      </c>
      <c r="K118" s="8">
        <v>42727</v>
      </c>
      <c r="L118" s="15">
        <f t="shared" ca="1" si="3"/>
        <v>0.59316770186335399</v>
      </c>
      <c r="M118" s="20">
        <f>+IF((Tabla2[[#This Row],[Ejecutado]]/Tabla2[[#This Row],[Meta 2016]])&gt;1,1,(Tabla2[[#This Row],[Ejecutado]]/Tabla2[[#This Row],[Meta 2016]]))</f>
        <v>1</v>
      </c>
    </row>
    <row r="119" spans="2:13" s="5" customFormat="1" ht="45" x14ac:dyDescent="0.25">
      <c r="B119" s="10" t="s">
        <v>331</v>
      </c>
      <c r="C119" s="5" t="s">
        <v>373</v>
      </c>
      <c r="D119" s="7" t="s">
        <v>232</v>
      </c>
      <c r="E119" s="7" t="s">
        <v>233</v>
      </c>
      <c r="F119" s="7" t="s">
        <v>234</v>
      </c>
      <c r="G119" s="7">
        <v>200</v>
      </c>
      <c r="H119" s="7">
        <v>0</v>
      </c>
      <c r="I119" s="7" t="s">
        <v>479</v>
      </c>
      <c r="J119" s="8">
        <v>42401</v>
      </c>
      <c r="K119" s="8">
        <v>42727</v>
      </c>
      <c r="L119" s="15">
        <f t="shared" ref="L119:L150" ca="1" si="4">(DAYS360(J119,TODAY(),FALSE)/DAYS360(J119,K119,FALSE))</f>
        <v>0.59316770186335399</v>
      </c>
      <c r="M119" s="20">
        <f>+IF((Tabla2[[#This Row],[Ejecutado]]/Tabla2[[#This Row],[Meta 2016]])&gt;1,1,(Tabla2[[#This Row],[Ejecutado]]/Tabla2[[#This Row],[Meta 2016]]))</f>
        <v>0</v>
      </c>
    </row>
    <row r="120" spans="2:13" s="5" customFormat="1" ht="57" x14ac:dyDescent="0.25">
      <c r="B120" s="10" t="s">
        <v>331</v>
      </c>
      <c r="C120" s="5" t="s">
        <v>373</v>
      </c>
      <c r="D120" s="7" t="s">
        <v>235</v>
      </c>
      <c r="E120" s="7" t="s">
        <v>227</v>
      </c>
      <c r="F120" s="7" t="s">
        <v>236</v>
      </c>
      <c r="G120" s="7" t="s">
        <v>237</v>
      </c>
      <c r="H120" s="7">
        <f>270/500</f>
        <v>0.54</v>
      </c>
      <c r="I120" s="7" t="s">
        <v>481</v>
      </c>
      <c r="J120" s="8">
        <v>42401</v>
      </c>
      <c r="K120" s="8">
        <v>42727</v>
      </c>
      <c r="L120" s="15">
        <f t="shared" ca="1" si="4"/>
        <v>0.59316770186335399</v>
      </c>
      <c r="M120" s="18">
        <f>270/500</f>
        <v>0.54</v>
      </c>
    </row>
    <row r="121" spans="2:13" s="5" customFormat="1" ht="45" x14ac:dyDescent="0.25">
      <c r="B121" s="10" t="s">
        <v>331</v>
      </c>
      <c r="C121" s="5" t="s">
        <v>373</v>
      </c>
      <c r="D121" s="7" t="s">
        <v>238</v>
      </c>
      <c r="E121" s="7" t="s">
        <v>227</v>
      </c>
      <c r="F121" s="7" t="s">
        <v>239</v>
      </c>
      <c r="G121" s="7">
        <v>1</v>
      </c>
      <c r="H121" s="7">
        <v>5</v>
      </c>
      <c r="I121" s="7" t="s">
        <v>482</v>
      </c>
      <c r="J121" s="8">
        <v>42401</v>
      </c>
      <c r="K121" s="8">
        <v>42727</v>
      </c>
      <c r="L121" s="15">
        <f t="shared" ca="1" si="4"/>
        <v>0.59316770186335399</v>
      </c>
      <c r="M121" s="20">
        <f>+IF((Tabla2[[#This Row],[Ejecutado]]/Tabla2[[#This Row],[Meta 2016]])&gt;1,1,(Tabla2[[#This Row],[Ejecutado]]/Tabla2[[#This Row],[Meta 2016]]))</f>
        <v>1</v>
      </c>
    </row>
    <row r="122" spans="2:13" s="5" customFormat="1" ht="45" x14ac:dyDescent="0.25">
      <c r="B122" s="10" t="s">
        <v>331</v>
      </c>
      <c r="C122" s="5" t="s">
        <v>373</v>
      </c>
      <c r="D122" s="7" t="s">
        <v>240</v>
      </c>
      <c r="E122" s="7" t="s">
        <v>227</v>
      </c>
      <c r="F122" s="7" t="s">
        <v>241</v>
      </c>
      <c r="G122" s="7">
        <v>2</v>
      </c>
      <c r="H122" s="7">
        <v>2</v>
      </c>
      <c r="I122" s="7" t="s">
        <v>483</v>
      </c>
      <c r="J122" s="8">
        <v>42401</v>
      </c>
      <c r="K122" s="8">
        <v>42727</v>
      </c>
      <c r="L122" s="15">
        <f t="shared" ca="1" si="4"/>
        <v>0.59316770186335399</v>
      </c>
      <c r="M122" s="20">
        <f>+IF((Tabla2[[#This Row],[Ejecutado]]/Tabla2[[#This Row],[Meta 2016]])&gt;1,1,(Tabla2[[#This Row],[Ejecutado]]/Tabla2[[#This Row],[Meta 2016]]))</f>
        <v>1</v>
      </c>
    </row>
    <row r="123" spans="2:13" s="5" customFormat="1" ht="45" x14ac:dyDescent="0.25">
      <c r="B123" s="10" t="s">
        <v>331</v>
      </c>
      <c r="C123" s="5" t="s">
        <v>370</v>
      </c>
      <c r="D123" s="11" t="s">
        <v>242</v>
      </c>
      <c r="E123" s="11" t="s">
        <v>314</v>
      </c>
      <c r="F123" s="11" t="s">
        <v>279</v>
      </c>
      <c r="G123" s="10">
        <v>1</v>
      </c>
      <c r="H123" s="10">
        <v>1</v>
      </c>
      <c r="I123" s="10" t="s">
        <v>451</v>
      </c>
      <c r="J123" s="8">
        <v>42401</v>
      </c>
      <c r="K123" s="8">
        <v>42727</v>
      </c>
      <c r="L123" s="15">
        <f t="shared" ca="1" si="4"/>
        <v>0.59316770186335399</v>
      </c>
      <c r="M123" s="20">
        <f>+IF((Tabla2[[#This Row],[Ejecutado]]/Tabla2[[#This Row],[Meta 2016]])&gt;1,1,(Tabla2[[#This Row],[Ejecutado]]/Tabla2[[#This Row],[Meta 2016]]))</f>
        <v>1</v>
      </c>
    </row>
    <row r="124" spans="2:13" s="5" customFormat="1" ht="75" x14ac:dyDescent="0.25">
      <c r="B124" s="10" t="s">
        <v>331</v>
      </c>
      <c r="C124" s="5" t="s">
        <v>370</v>
      </c>
      <c r="D124" s="11" t="s">
        <v>243</v>
      </c>
      <c r="E124" s="11" t="s">
        <v>180</v>
      </c>
      <c r="F124" s="11" t="s">
        <v>280</v>
      </c>
      <c r="G124" s="10">
        <v>1</v>
      </c>
      <c r="H124" s="10">
        <v>1</v>
      </c>
      <c r="I124" s="10" t="s">
        <v>451</v>
      </c>
      <c r="J124" s="8">
        <v>42401</v>
      </c>
      <c r="K124" s="8">
        <v>42727</v>
      </c>
      <c r="L124" s="15">
        <f t="shared" ca="1" si="4"/>
        <v>0.59316770186335399</v>
      </c>
      <c r="M124" s="20">
        <f>+IF((Tabla2[[#This Row],[Ejecutado]]/Tabla2[[#This Row],[Meta 2016]])&gt;1,1,(Tabla2[[#This Row],[Ejecutado]]/Tabla2[[#This Row],[Meta 2016]]))</f>
        <v>1</v>
      </c>
    </row>
    <row r="125" spans="2:13" s="5" customFormat="1" ht="75" x14ac:dyDescent="0.25">
      <c r="B125" s="10" t="s">
        <v>331</v>
      </c>
      <c r="C125" s="5" t="s">
        <v>370</v>
      </c>
      <c r="D125" s="11" t="s">
        <v>244</v>
      </c>
      <c r="E125" s="11" t="s">
        <v>315</v>
      </c>
      <c r="F125" s="11" t="s">
        <v>281</v>
      </c>
      <c r="G125" s="10">
        <v>1</v>
      </c>
      <c r="H125" s="10">
        <v>1</v>
      </c>
      <c r="I125" s="10" t="s">
        <v>486</v>
      </c>
      <c r="J125" s="8">
        <v>42401</v>
      </c>
      <c r="K125" s="8">
        <v>42727</v>
      </c>
      <c r="L125" s="15">
        <f t="shared" ca="1" si="4"/>
        <v>0.59316770186335399</v>
      </c>
      <c r="M125" s="20">
        <f>+IF((Tabla2[[#This Row],[Ejecutado]]/Tabla2[[#This Row],[Meta 2016]])&gt;1,1,(Tabla2[[#This Row],[Ejecutado]]/Tabla2[[#This Row],[Meta 2016]]))</f>
        <v>1</v>
      </c>
    </row>
    <row r="126" spans="2:13" s="5" customFormat="1" ht="45" x14ac:dyDescent="0.25">
      <c r="B126" s="10" t="s">
        <v>331</v>
      </c>
      <c r="C126" s="5" t="s">
        <v>370</v>
      </c>
      <c r="D126" s="11" t="s">
        <v>245</v>
      </c>
      <c r="E126" s="11" t="s">
        <v>315</v>
      </c>
      <c r="F126" s="11" t="s">
        <v>282</v>
      </c>
      <c r="G126" s="10">
        <v>1</v>
      </c>
      <c r="H126" s="10">
        <v>1</v>
      </c>
      <c r="I126" s="10" t="s">
        <v>485</v>
      </c>
      <c r="J126" s="8">
        <v>42401</v>
      </c>
      <c r="K126" s="8">
        <v>42727</v>
      </c>
      <c r="L126" s="15">
        <f t="shared" ca="1" si="4"/>
        <v>0.59316770186335399</v>
      </c>
      <c r="M126" s="20">
        <f>+IF((Tabla2[[#This Row],[Ejecutado]]/Tabla2[[#This Row],[Meta 2016]])&gt;1,1,(Tabla2[[#This Row],[Ejecutado]]/Tabla2[[#This Row],[Meta 2016]]))</f>
        <v>1</v>
      </c>
    </row>
    <row r="127" spans="2:13" s="5" customFormat="1" ht="60" x14ac:dyDescent="0.25">
      <c r="B127" s="10" t="s">
        <v>331</v>
      </c>
      <c r="C127" s="5" t="s">
        <v>370</v>
      </c>
      <c r="D127" s="11" t="s">
        <v>246</v>
      </c>
      <c r="E127" s="11" t="s">
        <v>29</v>
      </c>
      <c r="F127" s="11" t="s">
        <v>283</v>
      </c>
      <c r="G127" s="10">
        <v>2</v>
      </c>
      <c r="H127" s="10">
        <v>1</v>
      </c>
      <c r="I127" s="10" t="s">
        <v>487</v>
      </c>
      <c r="J127" s="8">
        <v>42401</v>
      </c>
      <c r="K127" s="8">
        <v>42727</v>
      </c>
      <c r="L127" s="15">
        <f t="shared" ca="1" si="4"/>
        <v>0.59316770186335399</v>
      </c>
      <c r="M127" s="20">
        <f>+IF((Tabla2[[#This Row],[Ejecutado]]/Tabla2[[#This Row],[Meta 2016]])&gt;1,1,(Tabla2[[#This Row],[Ejecutado]]/Tabla2[[#This Row],[Meta 2016]]))</f>
        <v>0.5</v>
      </c>
    </row>
    <row r="128" spans="2:13" s="5" customFormat="1" ht="90" x14ac:dyDescent="0.25">
      <c r="B128" s="10" t="s">
        <v>331</v>
      </c>
      <c r="C128" s="5" t="s">
        <v>370</v>
      </c>
      <c r="D128" s="11" t="s">
        <v>247</v>
      </c>
      <c r="E128" s="11" t="s">
        <v>184</v>
      </c>
      <c r="F128" s="11" t="s">
        <v>284</v>
      </c>
      <c r="G128" s="10">
        <v>2</v>
      </c>
      <c r="H128" s="10">
        <v>1</v>
      </c>
      <c r="I128" s="7" t="s">
        <v>455</v>
      </c>
      <c r="J128" s="8">
        <v>42401</v>
      </c>
      <c r="K128" s="8">
        <v>42727</v>
      </c>
      <c r="L128" s="15">
        <f t="shared" ca="1" si="4"/>
        <v>0.59316770186335399</v>
      </c>
      <c r="M128" s="20">
        <f>+IF((Tabla2[[#This Row],[Ejecutado]]/Tabla2[[#This Row],[Meta 2016]])&gt;1,1,(Tabla2[[#This Row],[Ejecutado]]/Tabla2[[#This Row],[Meta 2016]]))</f>
        <v>0.5</v>
      </c>
    </row>
    <row r="129" spans="2:13" s="5" customFormat="1" ht="105" x14ac:dyDescent="0.25">
      <c r="B129" s="10" t="s">
        <v>331</v>
      </c>
      <c r="C129" s="5" t="s">
        <v>370</v>
      </c>
      <c r="D129" s="11" t="s">
        <v>248</v>
      </c>
      <c r="E129" s="11" t="s">
        <v>316</v>
      </c>
      <c r="F129" s="11" t="s">
        <v>285</v>
      </c>
      <c r="G129" s="10">
        <v>100</v>
      </c>
      <c r="H129" s="10">
        <f>124+30</f>
        <v>154</v>
      </c>
      <c r="I129" s="10" t="s">
        <v>433</v>
      </c>
      <c r="J129" s="8">
        <v>42401</v>
      </c>
      <c r="K129" s="8">
        <v>42727</v>
      </c>
      <c r="L129" s="15">
        <f t="shared" ca="1" si="4"/>
        <v>0.59316770186335399</v>
      </c>
      <c r="M129" s="20">
        <f>+IF((Tabla2[[#This Row],[Ejecutado]]/Tabla2[[#This Row],[Meta 2016]])&gt;1,1,(Tabla2[[#This Row],[Ejecutado]]/Tabla2[[#This Row],[Meta 2016]]))</f>
        <v>1</v>
      </c>
    </row>
    <row r="130" spans="2:13" s="5" customFormat="1" ht="45" x14ac:dyDescent="0.25">
      <c r="B130" s="10" t="s">
        <v>331</v>
      </c>
      <c r="C130" s="5" t="s">
        <v>370</v>
      </c>
      <c r="D130" s="11" t="s">
        <v>249</v>
      </c>
      <c r="E130" s="11" t="s">
        <v>316</v>
      </c>
      <c r="F130" s="11" t="s">
        <v>286</v>
      </c>
      <c r="G130" s="10">
        <v>4</v>
      </c>
      <c r="H130" s="10">
        <v>1</v>
      </c>
      <c r="I130" s="10" t="s">
        <v>434</v>
      </c>
      <c r="J130" s="8">
        <v>42401</v>
      </c>
      <c r="K130" s="8">
        <v>42727</v>
      </c>
      <c r="L130" s="15">
        <f t="shared" ca="1" si="4"/>
        <v>0.59316770186335399</v>
      </c>
      <c r="M130" s="20">
        <f>+IF((Tabla2[[#This Row],[Ejecutado]]/Tabla2[[#This Row],[Meta 2016]])&gt;1,1,(Tabla2[[#This Row],[Ejecutado]]/Tabla2[[#This Row],[Meta 2016]]))</f>
        <v>0.25</v>
      </c>
    </row>
    <row r="131" spans="2:13" s="5" customFormat="1" ht="105" x14ac:dyDescent="0.25">
      <c r="B131" s="10" t="s">
        <v>331</v>
      </c>
      <c r="C131" s="5" t="s">
        <v>370</v>
      </c>
      <c r="D131" s="11" t="s">
        <v>250</v>
      </c>
      <c r="E131" s="11" t="s">
        <v>316</v>
      </c>
      <c r="F131" s="11" t="s">
        <v>287</v>
      </c>
      <c r="G131" s="10">
        <v>50</v>
      </c>
      <c r="H131" s="10">
        <v>124</v>
      </c>
      <c r="I131" s="10" t="s">
        <v>435</v>
      </c>
      <c r="J131" s="8">
        <v>42401</v>
      </c>
      <c r="K131" s="8">
        <v>42727</v>
      </c>
      <c r="L131" s="15">
        <f t="shared" ca="1" si="4"/>
        <v>0.59316770186335399</v>
      </c>
      <c r="M131" s="20">
        <f>+IF((Tabla2[[#This Row],[Ejecutado]]/Tabla2[[#This Row],[Meta 2016]])&gt;1,1,(Tabla2[[#This Row],[Ejecutado]]/Tabla2[[#This Row],[Meta 2016]]))</f>
        <v>1</v>
      </c>
    </row>
    <row r="132" spans="2:13" s="5" customFormat="1" ht="75" x14ac:dyDescent="0.25">
      <c r="B132" s="10" t="s">
        <v>331</v>
      </c>
      <c r="C132" s="5" t="s">
        <v>370</v>
      </c>
      <c r="D132" s="11" t="s">
        <v>251</v>
      </c>
      <c r="E132" s="11" t="s">
        <v>317</v>
      </c>
      <c r="F132" s="11" t="s">
        <v>288</v>
      </c>
      <c r="G132" s="10">
        <v>1</v>
      </c>
      <c r="H132" s="10">
        <v>0</v>
      </c>
      <c r="I132" s="10" t="s">
        <v>565</v>
      </c>
      <c r="J132" s="8">
        <v>42401</v>
      </c>
      <c r="K132" s="8">
        <v>42727</v>
      </c>
      <c r="L132" s="15">
        <f t="shared" ca="1" si="4"/>
        <v>0.59316770186335399</v>
      </c>
      <c r="M132" s="20">
        <f>+IF((Tabla2[[#This Row],[Ejecutado]]/Tabla2[[#This Row],[Meta 2016]])&gt;1,1,(Tabla2[[#This Row],[Ejecutado]]/Tabla2[[#This Row],[Meta 2016]]))</f>
        <v>0</v>
      </c>
    </row>
    <row r="133" spans="2:13" s="5" customFormat="1" ht="105" x14ac:dyDescent="0.25">
      <c r="B133" s="10" t="s">
        <v>331</v>
      </c>
      <c r="C133" s="5" t="s">
        <v>370</v>
      </c>
      <c r="D133" s="11" t="s">
        <v>252</v>
      </c>
      <c r="E133" s="11" t="s">
        <v>316</v>
      </c>
      <c r="F133" s="11" t="s">
        <v>289</v>
      </c>
      <c r="G133" s="10">
        <v>4</v>
      </c>
      <c r="H133" s="10">
        <v>3</v>
      </c>
      <c r="I133" s="10" t="s">
        <v>436</v>
      </c>
      <c r="J133" s="8">
        <v>42401</v>
      </c>
      <c r="K133" s="8">
        <v>42727</v>
      </c>
      <c r="L133" s="15">
        <f t="shared" ca="1" si="4"/>
        <v>0.59316770186335399</v>
      </c>
      <c r="M133" s="20">
        <f>+IF((Tabla2[[#This Row],[Ejecutado]]/Tabla2[[#This Row],[Meta 2016]])&gt;1,1,(Tabla2[[#This Row],[Ejecutado]]/Tabla2[[#This Row],[Meta 2016]]))</f>
        <v>0.75</v>
      </c>
    </row>
    <row r="134" spans="2:13" s="5" customFormat="1" ht="90" x14ac:dyDescent="0.25">
      <c r="B134" s="10" t="s">
        <v>331</v>
      </c>
      <c r="C134" s="5" t="s">
        <v>370</v>
      </c>
      <c r="D134" s="11" t="s">
        <v>253</v>
      </c>
      <c r="E134" s="11" t="s">
        <v>316</v>
      </c>
      <c r="F134" s="11" t="s">
        <v>290</v>
      </c>
      <c r="G134" s="10">
        <v>5</v>
      </c>
      <c r="H134" s="10">
        <v>2</v>
      </c>
      <c r="I134" s="10" t="s">
        <v>437</v>
      </c>
      <c r="J134" s="8">
        <v>42401</v>
      </c>
      <c r="K134" s="8">
        <v>42727</v>
      </c>
      <c r="L134" s="15">
        <f t="shared" ca="1" si="4"/>
        <v>0.59316770186335399</v>
      </c>
      <c r="M134" s="20">
        <f>+IF((Tabla2[[#This Row],[Ejecutado]]/Tabla2[[#This Row],[Meta 2016]])&gt;1,1,(Tabla2[[#This Row],[Ejecutado]]/Tabla2[[#This Row],[Meta 2016]]))</f>
        <v>0.4</v>
      </c>
    </row>
    <row r="135" spans="2:13" s="5" customFormat="1" ht="75" x14ac:dyDescent="0.25">
      <c r="B135" s="10" t="s">
        <v>331</v>
      </c>
      <c r="C135" s="5" t="s">
        <v>370</v>
      </c>
      <c r="D135" s="11" t="s">
        <v>254</v>
      </c>
      <c r="E135" s="11" t="s">
        <v>184</v>
      </c>
      <c r="F135" s="11" t="s">
        <v>291</v>
      </c>
      <c r="G135" s="10">
        <v>1</v>
      </c>
      <c r="H135" s="10">
        <v>0</v>
      </c>
      <c r="I135" s="10"/>
      <c r="J135" s="8">
        <v>42401</v>
      </c>
      <c r="K135" s="8">
        <v>42727</v>
      </c>
      <c r="L135" s="15">
        <f t="shared" ca="1" si="4"/>
        <v>0.59316770186335399</v>
      </c>
      <c r="M135" s="20">
        <f>+IF((Tabla2[[#This Row],[Ejecutado]]/Tabla2[[#This Row],[Meta 2016]])&gt;1,1,(Tabla2[[#This Row],[Ejecutado]]/Tabla2[[#This Row],[Meta 2016]]))</f>
        <v>0</v>
      </c>
    </row>
    <row r="136" spans="2:13" s="5" customFormat="1" ht="60" x14ac:dyDescent="0.25">
      <c r="B136" s="10" t="s">
        <v>331</v>
      </c>
      <c r="C136" s="5" t="s">
        <v>370</v>
      </c>
      <c r="D136" s="11" t="s">
        <v>255</v>
      </c>
      <c r="E136" s="11" t="s">
        <v>316</v>
      </c>
      <c r="F136" s="11" t="s">
        <v>292</v>
      </c>
      <c r="G136" s="10">
        <v>4</v>
      </c>
      <c r="H136" s="10">
        <v>2</v>
      </c>
      <c r="I136" s="10" t="s">
        <v>438</v>
      </c>
      <c r="J136" s="8">
        <v>42401</v>
      </c>
      <c r="K136" s="8">
        <v>42727</v>
      </c>
      <c r="L136" s="15">
        <f t="shared" ca="1" si="4"/>
        <v>0.59316770186335399</v>
      </c>
      <c r="M136" s="20">
        <f>+IF((Tabla2[[#This Row],[Ejecutado]]/Tabla2[[#This Row],[Meta 2016]])&gt;1,1,(Tabla2[[#This Row],[Ejecutado]]/Tabla2[[#This Row],[Meta 2016]]))</f>
        <v>0.5</v>
      </c>
    </row>
    <row r="137" spans="2:13" s="5" customFormat="1" ht="45" x14ac:dyDescent="0.25">
      <c r="B137" s="10" t="s">
        <v>331</v>
      </c>
      <c r="C137" s="5" t="s">
        <v>370</v>
      </c>
      <c r="D137" s="11" t="s">
        <v>256</v>
      </c>
      <c r="E137" s="11" t="s">
        <v>184</v>
      </c>
      <c r="F137" s="11" t="s">
        <v>293</v>
      </c>
      <c r="G137" s="10">
        <v>1</v>
      </c>
      <c r="H137" s="7">
        <v>0</v>
      </c>
      <c r="I137" s="7" t="s">
        <v>432</v>
      </c>
      <c r="J137" s="8">
        <v>42401</v>
      </c>
      <c r="K137" s="8">
        <v>42727</v>
      </c>
      <c r="L137" s="15">
        <f t="shared" ca="1" si="4"/>
        <v>0.59316770186335399</v>
      </c>
      <c r="M137" s="20">
        <f>+IF((Tabla2[[#This Row],[Ejecutado]]/Tabla2[[#This Row],[Meta 2016]])&gt;1,1,(Tabla2[[#This Row],[Ejecutado]]/Tabla2[[#This Row],[Meta 2016]]))</f>
        <v>0</v>
      </c>
    </row>
    <row r="138" spans="2:13" s="5" customFormat="1" ht="75" x14ac:dyDescent="0.25">
      <c r="B138" s="10" t="s">
        <v>331</v>
      </c>
      <c r="C138" s="5" t="s">
        <v>370</v>
      </c>
      <c r="D138" s="11" t="s">
        <v>257</v>
      </c>
      <c r="E138" s="11" t="s">
        <v>197</v>
      </c>
      <c r="F138" s="11" t="s">
        <v>294</v>
      </c>
      <c r="G138" s="14">
        <v>1</v>
      </c>
      <c r="H138" s="14">
        <v>0.5</v>
      </c>
      <c r="I138" s="14" t="s">
        <v>512</v>
      </c>
      <c r="J138" s="8">
        <v>42401</v>
      </c>
      <c r="K138" s="8">
        <v>42727</v>
      </c>
      <c r="L138" s="15">
        <f t="shared" ca="1" si="4"/>
        <v>0.59316770186335399</v>
      </c>
      <c r="M138" s="20">
        <f>+IF((Tabla2[[#This Row],[Ejecutado]]/Tabla2[[#This Row],[Meta 2016]])&gt;1,1,(Tabla2[[#This Row],[Ejecutado]]/Tabla2[[#This Row],[Meta 2016]]))</f>
        <v>0.5</v>
      </c>
    </row>
    <row r="139" spans="2:13" s="5" customFormat="1" ht="45" x14ac:dyDescent="0.25">
      <c r="B139" s="10" t="s">
        <v>331</v>
      </c>
      <c r="C139" s="5" t="s">
        <v>370</v>
      </c>
      <c r="D139" s="11" t="s">
        <v>258</v>
      </c>
      <c r="E139" s="11" t="s">
        <v>318</v>
      </c>
      <c r="F139" s="11" t="s">
        <v>295</v>
      </c>
      <c r="G139" s="10">
        <v>1</v>
      </c>
      <c r="H139" s="10">
        <v>0</v>
      </c>
      <c r="I139" s="10"/>
      <c r="J139" s="8">
        <v>42401</v>
      </c>
      <c r="K139" s="8">
        <v>42727</v>
      </c>
      <c r="L139" s="15">
        <f t="shared" ca="1" si="4"/>
        <v>0.59316770186335399</v>
      </c>
      <c r="M139" s="20">
        <f>+IF((Tabla2[[#This Row],[Ejecutado]]/Tabla2[[#This Row],[Meta 2016]])&gt;1,1,(Tabla2[[#This Row],[Ejecutado]]/Tabla2[[#This Row],[Meta 2016]]))</f>
        <v>0</v>
      </c>
    </row>
    <row r="140" spans="2:13" s="5" customFormat="1" ht="75" x14ac:dyDescent="0.25">
      <c r="B140" s="10" t="s">
        <v>331</v>
      </c>
      <c r="C140" s="5" t="s">
        <v>370</v>
      </c>
      <c r="D140" s="11" t="s">
        <v>259</v>
      </c>
      <c r="E140" s="11" t="s">
        <v>318</v>
      </c>
      <c r="F140" s="11" t="s">
        <v>296</v>
      </c>
      <c r="G140" s="14">
        <v>1</v>
      </c>
      <c r="H140" s="14">
        <v>0.2</v>
      </c>
      <c r="I140" s="14" t="s">
        <v>497</v>
      </c>
      <c r="J140" s="8">
        <v>42401</v>
      </c>
      <c r="K140" s="8">
        <v>42727</v>
      </c>
      <c r="L140" s="15">
        <f t="shared" ca="1" si="4"/>
        <v>0.59316770186335399</v>
      </c>
      <c r="M140" s="20">
        <f>+IF((Tabla2[[#This Row],[Ejecutado]]/Tabla2[[#This Row],[Meta 2016]])&gt;1,1,(Tabla2[[#This Row],[Ejecutado]]/Tabla2[[#This Row],[Meta 2016]]))</f>
        <v>0.2</v>
      </c>
    </row>
    <row r="141" spans="2:13" s="5" customFormat="1" ht="60" x14ac:dyDescent="0.25">
      <c r="B141" s="10" t="s">
        <v>331</v>
      </c>
      <c r="C141" s="5" t="s">
        <v>370</v>
      </c>
      <c r="D141" s="11" t="s">
        <v>260</v>
      </c>
      <c r="E141" s="11" t="s">
        <v>318</v>
      </c>
      <c r="F141" s="11" t="s">
        <v>297</v>
      </c>
      <c r="G141" s="14">
        <v>1</v>
      </c>
      <c r="H141" s="14">
        <v>1</v>
      </c>
      <c r="I141" s="14" t="s">
        <v>488</v>
      </c>
      <c r="J141" s="8">
        <v>42401</v>
      </c>
      <c r="K141" s="8">
        <v>42727</v>
      </c>
      <c r="L141" s="15">
        <f t="shared" ca="1" si="4"/>
        <v>0.59316770186335399</v>
      </c>
      <c r="M141" s="20">
        <f>+IF((Tabla2[[#This Row],[Ejecutado]]/Tabla2[[#This Row],[Meta 2016]])&gt;1,1,(Tabla2[[#This Row],[Ejecutado]]/Tabla2[[#This Row],[Meta 2016]]))</f>
        <v>1</v>
      </c>
    </row>
    <row r="142" spans="2:13" s="5" customFormat="1" ht="60" x14ac:dyDescent="0.25">
      <c r="B142" s="10" t="s">
        <v>331</v>
      </c>
      <c r="C142" s="5" t="s">
        <v>370</v>
      </c>
      <c r="D142" s="11" t="s">
        <v>261</v>
      </c>
      <c r="E142" s="11" t="s">
        <v>319</v>
      </c>
      <c r="F142" s="11" t="s">
        <v>298</v>
      </c>
      <c r="G142" s="14">
        <v>0.75</v>
      </c>
      <c r="H142" s="14">
        <v>0.25</v>
      </c>
      <c r="I142" s="14" t="s">
        <v>489</v>
      </c>
      <c r="J142" s="8">
        <v>42401</v>
      </c>
      <c r="K142" s="8">
        <v>42727</v>
      </c>
      <c r="L142" s="15">
        <f t="shared" ca="1" si="4"/>
        <v>0.59316770186335399</v>
      </c>
      <c r="M142" s="20">
        <f>+IF((Tabla2[[#This Row],[Ejecutado]]/Tabla2[[#This Row],[Meta 2016]])&gt;1,1,(Tabla2[[#This Row],[Ejecutado]]/Tabla2[[#This Row],[Meta 2016]]))</f>
        <v>0.33333333333333331</v>
      </c>
    </row>
    <row r="143" spans="2:13" s="5" customFormat="1" ht="90" x14ac:dyDescent="0.25">
      <c r="B143" s="10" t="s">
        <v>331</v>
      </c>
      <c r="C143" s="5" t="s">
        <v>370</v>
      </c>
      <c r="D143" s="11" t="s">
        <v>262</v>
      </c>
      <c r="E143" s="11" t="s">
        <v>29</v>
      </c>
      <c r="F143" s="11" t="s">
        <v>299</v>
      </c>
      <c r="G143" s="10" t="s">
        <v>325</v>
      </c>
      <c r="H143" s="10">
        <v>0.5</v>
      </c>
      <c r="I143" s="10" t="s">
        <v>490</v>
      </c>
      <c r="J143" s="8">
        <v>42401</v>
      </c>
      <c r="K143" s="8">
        <v>42727</v>
      </c>
      <c r="L143" s="15">
        <f t="shared" ca="1" si="4"/>
        <v>0.59316770186335399</v>
      </c>
      <c r="M143" s="20">
        <v>0.5</v>
      </c>
    </row>
    <row r="144" spans="2:13" s="5" customFormat="1" ht="60" x14ac:dyDescent="0.25">
      <c r="B144" s="10" t="s">
        <v>331</v>
      </c>
      <c r="C144" s="5" t="s">
        <v>370</v>
      </c>
      <c r="D144" s="11" t="s">
        <v>263</v>
      </c>
      <c r="E144" s="11" t="s">
        <v>278</v>
      </c>
      <c r="F144" s="11" t="s">
        <v>300</v>
      </c>
      <c r="G144" s="10">
        <v>1</v>
      </c>
      <c r="H144" s="10">
        <v>0.4</v>
      </c>
      <c r="I144" s="10" t="s">
        <v>520</v>
      </c>
      <c r="J144" s="8">
        <v>42401</v>
      </c>
      <c r="K144" s="8">
        <v>42727</v>
      </c>
      <c r="L144" s="15">
        <f t="shared" ca="1" si="4"/>
        <v>0.59316770186335399</v>
      </c>
      <c r="M144" s="20">
        <f>+IF((Tabla2[[#This Row],[Ejecutado]]/Tabla2[[#This Row],[Meta 2016]])&gt;1,1,(Tabla2[[#This Row],[Ejecutado]]/Tabla2[[#This Row],[Meta 2016]]))</f>
        <v>0.4</v>
      </c>
    </row>
    <row r="145" spans="2:13" s="5" customFormat="1" ht="60" x14ac:dyDescent="0.25">
      <c r="B145" s="10" t="s">
        <v>331</v>
      </c>
      <c r="C145" s="5" t="s">
        <v>370</v>
      </c>
      <c r="D145" s="11" t="s">
        <v>264</v>
      </c>
      <c r="E145" s="11" t="s">
        <v>320</v>
      </c>
      <c r="F145" s="11" t="s">
        <v>301</v>
      </c>
      <c r="G145" s="10">
        <v>2</v>
      </c>
      <c r="H145" s="10">
        <v>2</v>
      </c>
      <c r="I145" s="10" t="s">
        <v>515</v>
      </c>
      <c r="J145" s="8">
        <v>42401</v>
      </c>
      <c r="K145" s="8">
        <v>42727</v>
      </c>
      <c r="L145" s="15">
        <f t="shared" ca="1" si="4"/>
        <v>0.59316770186335399</v>
      </c>
      <c r="M145" s="20">
        <f>+IF((Tabla2[[#This Row],[Ejecutado]]/Tabla2[[#This Row],[Meta 2016]])&gt;1,1,(Tabla2[[#This Row],[Ejecutado]]/Tabla2[[#This Row],[Meta 2016]]))</f>
        <v>1</v>
      </c>
    </row>
    <row r="146" spans="2:13" s="5" customFormat="1" ht="165" x14ac:dyDescent="0.25">
      <c r="B146" s="10" t="s">
        <v>331</v>
      </c>
      <c r="C146" s="5" t="s">
        <v>370</v>
      </c>
      <c r="D146" s="11" t="s">
        <v>265</v>
      </c>
      <c r="E146" s="11" t="s">
        <v>320</v>
      </c>
      <c r="F146" s="11" t="s">
        <v>301</v>
      </c>
      <c r="G146" s="10">
        <v>2</v>
      </c>
      <c r="H146" s="10">
        <v>2</v>
      </c>
      <c r="I146" s="10" t="s">
        <v>515</v>
      </c>
      <c r="J146" s="8">
        <v>42401</v>
      </c>
      <c r="K146" s="8">
        <v>42727</v>
      </c>
      <c r="L146" s="15">
        <f t="shared" ca="1" si="4"/>
        <v>0.59316770186335399</v>
      </c>
      <c r="M146" s="20">
        <f>+IF((Tabla2[[#This Row],[Ejecutado]]/Tabla2[[#This Row],[Meta 2016]])&gt;1,1,(Tabla2[[#This Row],[Ejecutado]]/Tabla2[[#This Row],[Meta 2016]]))</f>
        <v>1</v>
      </c>
    </row>
    <row r="147" spans="2:13" s="5" customFormat="1" ht="60" x14ac:dyDescent="0.25">
      <c r="B147" s="10" t="s">
        <v>331</v>
      </c>
      <c r="C147" s="5" t="s">
        <v>370</v>
      </c>
      <c r="D147" s="11" t="s">
        <v>266</v>
      </c>
      <c r="E147" s="11" t="s">
        <v>180</v>
      </c>
      <c r="F147" s="11" t="s">
        <v>302</v>
      </c>
      <c r="G147" s="10">
        <v>1</v>
      </c>
      <c r="H147" s="10">
        <v>0.5</v>
      </c>
      <c r="I147" s="10" t="s">
        <v>471</v>
      </c>
      <c r="J147" s="8">
        <v>42401</v>
      </c>
      <c r="K147" s="8">
        <v>42727</v>
      </c>
      <c r="L147" s="15">
        <f t="shared" ca="1" si="4"/>
        <v>0.59316770186335399</v>
      </c>
      <c r="M147" s="20">
        <f>+IF((Tabla2[[#This Row],[Ejecutado]]/Tabla2[[#This Row],[Meta 2016]])&gt;1,1,(Tabla2[[#This Row],[Ejecutado]]/Tabla2[[#This Row],[Meta 2016]]))</f>
        <v>0.5</v>
      </c>
    </row>
    <row r="148" spans="2:13" s="5" customFormat="1" ht="45" x14ac:dyDescent="0.25">
      <c r="B148" s="10" t="s">
        <v>331</v>
      </c>
      <c r="C148" s="5" t="s">
        <v>370</v>
      </c>
      <c r="D148" s="11" t="s">
        <v>267</v>
      </c>
      <c r="E148" s="11" t="s">
        <v>180</v>
      </c>
      <c r="F148" s="11" t="s">
        <v>303</v>
      </c>
      <c r="G148" s="10">
        <v>1</v>
      </c>
      <c r="H148" s="10">
        <v>0.25</v>
      </c>
      <c r="I148" s="10" t="s">
        <v>452</v>
      </c>
      <c r="J148" s="8">
        <v>42401</v>
      </c>
      <c r="K148" s="8">
        <v>42727</v>
      </c>
      <c r="L148" s="15">
        <f t="shared" ca="1" si="4"/>
        <v>0.59316770186335399</v>
      </c>
      <c r="M148" s="20">
        <f>+IF((Tabla2[[#This Row],[Ejecutado]]/Tabla2[[#This Row],[Meta 2016]])&gt;1,1,(Tabla2[[#This Row],[Ejecutado]]/Tabla2[[#This Row],[Meta 2016]]))</f>
        <v>0.25</v>
      </c>
    </row>
    <row r="149" spans="2:13" s="5" customFormat="1" ht="60" x14ac:dyDescent="0.25">
      <c r="B149" s="10" t="s">
        <v>331</v>
      </c>
      <c r="C149" s="5" t="s">
        <v>370</v>
      </c>
      <c r="D149" s="11" t="s">
        <v>268</v>
      </c>
      <c r="E149" s="11" t="s">
        <v>180</v>
      </c>
      <c r="F149" s="11" t="s">
        <v>304</v>
      </c>
      <c r="G149" s="10">
        <v>4</v>
      </c>
      <c r="H149" s="10">
        <v>2</v>
      </c>
      <c r="I149" s="10" t="s">
        <v>453</v>
      </c>
      <c r="J149" s="8">
        <v>42401</v>
      </c>
      <c r="K149" s="8">
        <v>42727</v>
      </c>
      <c r="L149" s="15">
        <f t="shared" ca="1" si="4"/>
        <v>0.59316770186335399</v>
      </c>
      <c r="M149" s="20">
        <f>+IF((Tabla2[[#This Row],[Ejecutado]]/Tabla2[[#This Row],[Meta 2016]])&gt;1,1,(Tabla2[[#This Row],[Ejecutado]]/Tabla2[[#This Row],[Meta 2016]]))</f>
        <v>0.5</v>
      </c>
    </row>
    <row r="150" spans="2:13" s="5" customFormat="1" ht="45" x14ac:dyDescent="0.25">
      <c r="B150" s="10" t="s">
        <v>331</v>
      </c>
      <c r="C150" s="5" t="s">
        <v>370</v>
      </c>
      <c r="D150" s="11" t="s">
        <v>269</v>
      </c>
      <c r="E150" s="11" t="s">
        <v>94</v>
      </c>
      <c r="F150" s="11" t="s">
        <v>305</v>
      </c>
      <c r="G150" s="10">
        <v>1</v>
      </c>
      <c r="H150" s="10">
        <v>0.5</v>
      </c>
      <c r="I150" s="10" t="s">
        <v>491</v>
      </c>
      <c r="J150" s="8">
        <v>42401</v>
      </c>
      <c r="K150" s="8">
        <v>42727</v>
      </c>
      <c r="L150" s="15">
        <f t="shared" ca="1" si="4"/>
        <v>0.59316770186335399</v>
      </c>
      <c r="M150" s="20">
        <f>+IF((Tabla2[[#This Row],[Ejecutado]]/Tabla2[[#This Row],[Meta 2016]])&gt;1,1,(Tabla2[[#This Row],[Ejecutado]]/Tabla2[[#This Row],[Meta 2016]]))</f>
        <v>0.5</v>
      </c>
    </row>
    <row r="151" spans="2:13" s="5" customFormat="1" ht="45" x14ac:dyDescent="0.25">
      <c r="B151" s="10" t="s">
        <v>331</v>
      </c>
      <c r="C151" s="5" t="s">
        <v>370</v>
      </c>
      <c r="D151" s="11" t="s">
        <v>270</v>
      </c>
      <c r="E151" s="11" t="s">
        <v>316</v>
      </c>
      <c r="F151" s="11" t="s">
        <v>306</v>
      </c>
      <c r="G151" s="10">
        <v>1</v>
      </c>
      <c r="H151" s="10">
        <v>1</v>
      </c>
      <c r="I151" s="10" t="s">
        <v>439</v>
      </c>
      <c r="J151" s="8">
        <v>42401</v>
      </c>
      <c r="K151" s="8">
        <v>42727</v>
      </c>
      <c r="L151" s="15">
        <f t="shared" ref="L151:L159" ca="1" si="5">(DAYS360(J151,TODAY(),FALSE)/DAYS360(J151,K151,FALSE))</f>
        <v>0.59316770186335399</v>
      </c>
      <c r="M151" s="20">
        <f>+IF((Tabla2[[#This Row],[Ejecutado]]/Tabla2[[#This Row],[Meta 2016]])&gt;1,1,(Tabla2[[#This Row],[Ejecutado]]/Tabla2[[#This Row],[Meta 2016]]))</f>
        <v>1</v>
      </c>
    </row>
    <row r="152" spans="2:13" s="5" customFormat="1" ht="120" x14ac:dyDescent="0.25">
      <c r="B152" s="10" t="s">
        <v>331</v>
      </c>
      <c r="C152" s="5" t="s">
        <v>370</v>
      </c>
      <c r="D152" s="11" t="s">
        <v>271</v>
      </c>
      <c r="E152" s="11" t="s">
        <v>180</v>
      </c>
      <c r="F152" s="11" t="s">
        <v>307</v>
      </c>
      <c r="G152" s="10">
        <v>1</v>
      </c>
      <c r="H152" s="10">
        <v>1</v>
      </c>
      <c r="I152" s="10"/>
      <c r="J152" s="8">
        <v>42401</v>
      </c>
      <c r="K152" s="8">
        <v>42727</v>
      </c>
      <c r="L152" s="15">
        <f t="shared" ca="1" si="5"/>
        <v>0.59316770186335399</v>
      </c>
      <c r="M152" s="20">
        <f>+IF((Tabla2[[#This Row],[Ejecutado]]/Tabla2[[#This Row],[Meta 2016]])&gt;1,1,(Tabla2[[#This Row],[Ejecutado]]/Tabla2[[#This Row],[Meta 2016]]))</f>
        <v>1</v>
      </c>
    </row>
    <row r="153" spans="2:13" s="5" customFormat="1" ht="45" x14ac:dyDescent="0.25">
      <c r="B153" s="10" t="s">
        <v>331</v>
      </c>
      <c r="C153" s="5" t="s">
        <v>370</v>
      </c>
      <c r="D153" s="11" t="s">
        <v>272</v>
      </c>
      <c r="E153" s="12" t="s">
        <v>184</v>
      </c>
      <c r="F153" s="11" t="s">
        <v>308</v>
      </c>
      <c r="G153" s="10">
        <v>1</v>
      </c>
      <c r="H153" s="10">
        <v>1</v>
      </c>
      <c r="I153" s="10" t="s">
        <v>457</v>
      </c>
      <c r="J153" s="8">
        <v>42401</v>
      </c>
      <c r="K153" s="8">
        <v>42727</v>
      </c>
      <c r="L153" s="15">
        <f t="shared" ca="1" si="5"/>
        <v>0.59316770186335399</v>
      </c>
      <c r="M153" s="20">
        <f>+IF((Tabla2[[#This Row],[Ejecutado]]/Tabla2[[#This Row],[Meta 2016]])&gt;1,1,(Tabla2[[#This Row],[Ejecutado]]/Tabla2[[#This Row],[Meta 2016]]))</f>
        <v>1</v>
      </c>
    </row>
    <row r="154" spans="2:13" s="5" customFormat="1" ht="75" x14ac:dyDescent="0.25">
      <c r="B154" s="10" t="s">
        <v>331</v>
      </c>
      <c r="C154" s="5" t="s">
        <v>370</v>
      </c>
      <c r="D154" s="11" t="s">
        <v>525</v>
      </c>
      <c r="E154" s="11" t="s">
        <v>94</v>
      </c>
      <c r="F154" s="11" t="s">
        <v>309</v>
      </c>
      <c r="G154" s="14">
        <v>1</v>
      </c>
      <c r="H154" s="14">
        <v>0.6</v>
      </c>
      <c r="I154" s="14"/>
      <c r="J154" s="8">
        <v>42401</v>
      </c>
      <c r="K154" s="8">
        <v>42727</v>
      </c>
      <c r="L154" s="15">
        <f t="shared" ca="1" si="5"/>
        <v>0.59316770186335399</v>
      </c>
      <c r="M154" s="20">
        <f>+IF((Tabla2[[#This Row],[Ejecutado]]/Tabla2[[#This Row],[Meta 2016]])&gt;1,1,(Tabla2[[#This Row],[Ejecutado]]/Tabla2[[#This Row],[Meta 2016]]))</f>
        <v>0.6</v>
      </c>
    </row>
    <row r="155" spans="2:13" s="5" customFormat="1" ht="75" x14ac:dyDescent="0.25">
      <c r="B155" s="10" t="s">
        <v>331</v>
      </c>
      <c r="C155" s="5" t="s">
        <v>370</v>
      </c>
      <c r="D155" s="11" t="s">
        <v>273</v>
      </c>
      <c r="E155" s="11" t="s">
        <v>94</v>
      </c>
      <c r="F155" s="11" t="s">
        <v>310</v>
      </c>
      <c r="G155" s="10">
        <v>1</v>
      </c>
      <c r="H155" s="10">
        <v>1</v>
      </c>
      <c r="I155" s="10" t="s">
        <v>492</v>
      </c>
      <c r="J155" s="8">
        <v>42401</v>
      </c>
      <c r="K155" s="8">
        <v>42727</v>
      </c>
      <c r="L155" s="15">
        <f t="shared" ca="1" si="5"/>
        <v>0.59316770186335399</v>
      </c>
      <c r="M155" s="20">
        <f>+IF((Tabla2[[#This Row],[Ejecutado]]/Tabla2[[#This Row],[Meta 2016]])&gt;1,1,(Tabla2[[#This Row],[Ejecutado]]/Tabla2[[#This Row],[Meta 2016]]))</f>
        <v>1</v>
      </c>
    </row>
    <row r="156" spans="2:13" s="5" customFormat="1" ht="90" x14ac:dyDescent="0.25">
      <c r="B156" s="10" t="s">
        <v>331</v>
      </c>
      <c r="C156" s="5" t="s">
        <v>370</v>
      </c>
      <c r="D156" s="11" t="s">
        <v>274</v>
      </c>
      <c r="E156" s="11" t="s">
        <v>29</v>
      </c>
      <c r="F156" s="11" t="s">
        <v>311</v>
      </c>
      <c r="G156" s="14">
        <v>1</v>
      </c>
      <c r="H156" s="14">
        <v>0.5</v>
      </c>
      <c r="I156" s="14"/>
      <c r="J156" s="8">
        <v>42401</v>
      </c>
      <c r="K156" s="8">
        <v>42727</v>
      </c>
      <c r="L156" s="15">
        <f t="shared" ca="1" si="5"/>
        <v>0.59316770186335399</v>
      </c>
      <c r="M156" s="20">
        <f>+IF((Tabla2[[#This Row],[Ejecutado]]/Tabla2[[#This Row],[Meta 2016]])&gt;1,1,(Tabla2[[#This Row],[Ejecutado]]/Tabla2[[#This Row],[Meta 2016]]))</f>
        <v>0.5</v>
      </c>
    </row>
    <row r="157" spans="2:13" s="5" customFormat="1" ht="105" x14ac:dyDescent="0.25">
      <c r="B157" s="10" t="s">
        <v>331</v>
      </c>
      <c r="C157" s="5" t="s">
        <v>370</v>
      </c>
      <c r="D157" s="11" t="s">
        <v>275</v>
      </c>
      <c r="E157" s="11" t="s">
        <v>191</v>
      </c>
      <c r="F157" s="11" t="s">
        <v>312</v>
      </c>
      <c r="G157" s="10">
        <v>3</v>
      </c>
      <c r="H157" s="10">
        <v>1</v>
      </c>
      <c r="I157" s="10" t="s">
        <v>463</v>
      </c>
      <c r="J157" s="8">
        <v>42401</v>
      </c>
      <c r="K157" s="8">
        <v>42727</v>
      </c>
      <c r="L157" s="15">
        <f t="shared" ca="1" si="5"/>
        <v>0.59316770186335399</v>
      </c>
      <c r="M157" s="20">
        <f>+IF((Tabla2[[#This Row],[Ejecutado]]/Tabla2[[#This Row],[Meta 2016]])&gt;1,1,(Tabla2[[#This Row],[Ejecutado]]/Tabla2[[#This Row],[Meta 2016]]))</f>
        <v>0.33333333333333331</v>
      </c>
    </row>
    <row r="158" spans="2:13" s="5" customFormat="1" ht="120" x14ac:dyDescent="0.25">
      <c r="B158" s="10" t="s">
        <v>331</v>
      </c>
      <c r="C158" s="5" t="s">
        <v>370</v>
      </c>
      <c r="D158" s="11" t="s">
        <v>276</v>
      </c>
      <c r="E158" s="11" t="s">
        <v>321</v>
      </c>
      <c r="F158" s="11" t="s">
        <v>313</v>
      </c>
      <c r="G158" s="14">
        <v>1</v>
      </c>
      <c r="H158" s="14">
        <v>1</v>
      </c>
      <c r="I158" s="14"/>
      <c r="J158" s="8">
        <v>42401</v>
      </c>
      <c r="K158" s="8">
        <v>42727</v>
      </c>
      <c r="L158" s="15">
        <f t="shared" ca="1" si="5"/>
        <v>0.59316770186335399</v>
      </c>
      <c r="M158" s="20">
        <f>+IF((Tabla2[[#This Row],[Ejecutado]]/Tabla2[[#This Row],[Meta 2016]])&gt;1,1,(Tabla2[[#This Row],[Ejecutado]]/Tabla2[[#This Row],[Meta 2016]]))</f>
        <v>1</v>
      </c>
    </row>
    <row r="159" spans="2:13" s="5" customFormat="1" ht="45" x14ac:dyDescent="0.25">
      <c r="B159" s="10" t="s">
        <v>331</v>
      </c>
      <c r="C159" s="5" t="s">
        <v>370</v>
      </c>
      <c r="D159" s="13" t="s">
        <v>277</v>
      </c>
      <c r="E159" s="13" t="s">
        <v>191</v>
      </c>
      <c r="F159" s="13" t="s">
        <v>293</v>
      </c>
      <c r="G159" s="10">
        <v>1</v>
      </c>
      <c r="H159" s="10">
        <v>0.2</v>
      </c>
      <c r="I159" s="10" t="s">
        <v>464</v>
      </c>
      <c r="J159" s="8">
        <v>42401</v>
      </c>
      <c r="K159" s="8">
        <v>42727</v>
      </c>
      <c r="L159" s="15">
        <f t="shared" ca="1" si="5"/>
        <v>0.59316770186335399</v>
      </c>
      <c r="M159" s="20">
        <f>+IF((Tabla2[[#This Row],[Ejecutado]]/Tabla2[[#This Row],[Meta 2016]])&gt;1,1,(Tabla2[[#This Row],[Ejecutado]]/Tabla2[[#This Row],[Meta 2016]]))</f>
        <v>0.2</v>
      </c>
    </row>
    <row r="160" spans="2:13" ht="180.75" customHeight="1" x14ac:dyDescent="0.25"/>
    <row r="161" ht="180.75" customHeight="1" x14ac:dyDescent="0.25"/>
  </sheetData>
  <printOptions horizontalCentered="1" verticalCentered="1"/>
  <pageMargins left="0.70866141732283472" right="0.70866141732283472" top="0.74803149606299213" bottom="0.74803149606299213" header="0.31496062992125984" footer="0.31496062992125984"/>
  <pageSetup scale="43" fitToHeight="0" orientation="landscape" r:id="rId1"/>
  <colBreaks count="1" manualBreakCount="1">
    <brk id="13" max="169"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 POA</vt:lpstr>
      <vt:lpstr>'Seg POA'!Área_de_impresión</vt:lpstr>
      <vt:lpstr>'Seg POA'!Títulos_a_imprimir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Daniel Pacheco Durango</dc:creator>
  <cp:lastModifiedBy>Ivan Daniel Pacheco Durango</cp:lastModifiedBy>
  <cp:lastPrinted>2016-08-09T14:19:42Z</cp:lastPrinted>
  <dcterms:created xsi:type="dcterms:W3CDTF">2016-05-05T22:12:19Z</dcterms:created>
  <dcterms:modified xsi:type="dcterms:W3CDTF">2016-08-12T21:43:59Z</dcterms:modified>
</cp:coreProperties>
</file>